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947"/>
  </bookViews>
  <sheets>
    <sheet name="фін план 2024" sheetId="15" r:id="rId1"/>
  </sheets>
  <calcPr calcId="162913"/>
</workbook>
</file>

<file path=xl/calcChain.xml><?xml version="1.0" encoding="utf-8"?>
<calcChain xmlns="http://schemas.openxmlformats.org/spreadsheetml/2006/main">
  <c r="H143" i="15" l="1"/>
  <c r="H72" i="15"/>
  <c r="G175" i="15" l="1"/>
  <c r="H175" i="15"/>
  <c r="I175" i="15"/>
  <c r="J175" i="15"/>
  <c r="E35" i="15" l="1"/>
  <c r="D152" i="15"/>
  <c r="D140" i="15"/>
  <c r="D125" i="15"/>
  <c r="D119" i="15"/>
  <c r="G143" i="15" l="1"/>
  <c r="J72" i="15" l="1"/>
  <c r="H80" i="15"/>
  <c r="I80" i="15"/>
  <c r="J80" i="15"/>
  <c r="G80" i="15"/>
  <c r="I72" i="15"/>
  <c r="G72" i="15"/>
  <c r="F171" i="15" l="1"/>
  <c r="J143" i="15"/>
  <c r="J140" i="15" s="1"/>
  <c r="I143" i="15"/>
  <c r="I140" i="15" s="1"/>
  <c r="E152" i="15" l="1"/>
  <c r="E140" i="15"/>
  <c r="E125" i="15"/>
  <c r="E119" i="15"/>
  <c r="E108" i="15"/>
  <c r="D108" i="15"/>
  <c r="E96" i="15"/>
  <c r="D96" i="15"/>
  <c r="E54" i="15"/>
  <c r="D54" i="15"/>
  <c r="E107" i="15" l="1"/>
  <c r="D107" i="15"/>
  <c r="D69" i="15"/>
  <c r="D53" i="15" l="1"/>
  <c r="G136" i="15" l="1"/>
  <c r="G140" i="15" l="1"/>
  <c r="B70" i="15" l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54" i="15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35" i="15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J136" i="15" l="1"/>
  <c r="I136" i="15"/>
  <c r="H136" i="15"/>
  <c r="F56" i="15"/>
  <c r="F188" i="15" l="1"/>
  <c r="F184" i="15"/>
  <c r="J198" i="15" l="1"/>
  <c r="J197" i="15"/>
  <c r="J196" i="15"/>
  <c r="J195" i="15"/>
  <c r="J194" i="15"/>
  <c r="J193" i="15"/>
  <c r="J192" i="15"/>
  <c r="I198" i="15"/>
  <c r="I197" i="15"/>
  <c r="I196" i="15"/>
  <c r="I195" i="15"/>
  <c r="I194" i="15"/>
  <c r="I193" i="15"/>
  <c r="I192" i="15"/>
  <c r="H198" i="15"/>
  <c r="H197" i="15"/>
  <c r="H196" i="15"/>
  <c r="H195" i="15"/>
  <c r="H194" i="15"/>
  <c r="H193" i="15"/>
  <c r="H192" i="15"/>
  <c r="G194" i="15"/>
  <c r="G198" i="15"/>
  <c r="G197" i="15"/>
  <c r="G196" i="15"/>
  <c r="G195" i="15"/>
  <c r="G193" i="15"/>
  <c r="G192" i="15"/>
  <c r="F196" i="15"/>
  <c r="F192" i="15"/>
  <c r="J183" i="15"/>
  <c r="J137" i="15" s="1"/>
  <c r="J135" i="15" s="1"/>
  <c r="I183" i="15"/>
  <c r="H183" i="15"/>
  <c r="H137" i="15" s="1"/>
  <c r="H135" i="15" s="1"/>
  <c r="G183" i="15"/>
  <c r="G137" i="15" s="1"/>
  <c r="J153" i="15"/>
  <c r="J152" i="15" s="1"/>
  <c r="I153" i="15"/>
  <c r="I152" i="15" s="1"/>
  <c r="H153" i="15"/>
  <c r="H152" i="15" s="1"/>
  <c r="G153" i="15"/>
  <c r="G152" i="15" s="1"/>
  <c r="J54" i="15"/>
  <c r="I54" i="15"/>
  <c r="H54" i="15"/>
  <c r="G54" i="15"/>
  <c r="G43" i="15"/>
  <c r="I137" i="15" l="1"/>
  <c r="I135" i="15" s="1"/>
  <c r="F36" i="15"/>
  <c r="E36" i="15" s="1"/>
  <c r="G135" i="15"/>
  <c r="G191" i="15"/>
  <c r="I191" i="15"/>
  <c r="H191" i="15"/>
  <c r="J191" i="15"/>
  <c r="F175" i="15"/>
  <c r="F206" i="15" l="1"/>
  <c r="F205" i="15"/>
  <c r="F204" i="15"/>
  <c r="F203" i="15"/>
  <c r="F202" i="15"/>
  <c r="F201" i="15"/>
  <c r="F200" i="15"/>
  <c r="F199" i="15"/>
  <c r="F190" i="15"/>
  <c r="F198" i="15" s="1"/>
  <c r="F189" i="15"/>
  <c r="F197" i="15" s="1"/>
  <c r="F187" i="15"/>
  <c r="F195" i="15" s="1"/>
  <c r="F186" i="15"/>
  <c r="F194" i="15" s="1"/>
  <c r="F185" i="15"/>
  <c r="F193" i="15" s="1"/>
  <c r="F183" i="15"/>
  <c r="F191" i="15" s="1"/>
  <c r="F174" i="15"/>
  <c r="F173" i="15"/>
  <c r="F172" i="15"/>
  <c r="F168" i="15"/>
  <c r="F166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0" i="15"/>
  <c r="F149" i="15"/>
  <c r="F148" i="15"/>
  <c r="F147" i="15"/>
  <c r="F146" i="15"/>
  <c r="F145" i="15"/>
  <c r="F144" i="15"/>
  <c r="H140" i="15"/>
  <c r="F142" i="15"/>
  <c r="F141" i="15"/>
  <c r="F139" i="15"/>
  <c r="F138" i="15"/>
  <c r="F137" i="15"/>
  <c r="F136" i="15"/>
  <c r="F135" i="15"/>
  <c r="F131" i="15"/>
  <c r="F128" i="15"/>
  <c r="F127" i="15"/>
  <c r="F126" i="15"/>
  <c r="J125" i="15"/>
  <c r="J40" i="15" s="1"/>
  <c r="I125" i="15"/>
  <c r="H125" i="15"/>
  <c r="H40" i="15" s="1"/>
  <c r="G125" i="15"/>
  <c r="G40" i="15" s="1"/>
  <c r="F124" i="15"/>
  <c r="F123" i="15"/>
  <c r="F122" i="15"/>
  <c r="F121" i="15"/>
  <c r="F120" i="15"/>
  <c r="J119" i="15"/>
  <c r="J35" i="15" s="1"/>
  <c r="J132" i="15" s="1"/>
  <c r="I119" i="15"/>
  <c r="H119" i="15"/>
  <c r="G119" i="15"/>
  <c r="F118" i="15"/>
  <c r="F117" i="15"/>
  <c r="F116" i="15"/>
  <c r="F115" i="15"/>
  <c r="F114" i="15"/>
  <c r="F113" i="15"/>
  <c r="F112" i="15"/>
  <c r="F111" i="15"/>
  <c r="F110" i="15"/>
  <c r="F109" i="15"/>
  <c r="J108" i="15"/>
  <c r="I108" i="15"/>
  <c r="H108" i="15"/>
  <c r="G108" i="15"/>
  <c r="F106" i="15"/>
  <c r="F105" i="15"/>
  <c r="F104" i="15"/>
  <c r="F103" i="15"/>
  <c r="F102" i="15"/>
  <c r="F101" i="15"/>
  <c r="F100" i="15"/>
  <c r="F99" i="15"/>
  <c r="F98" i="15"/>
  <c r="F97" i="15"/>
  <c r="J96" i="15"/>
  <c r="I96" i="15"/>
  <c r="H96" i="15"/>
  <c r="G96" i="15"/>
  <c r="F95" i="15"/>
  <c r="F94" i="15"/>
  <c r="E94" i="15" s="1"/>
  <c r="F93" i="15"/>
  <c r="E93" i="15" s="1"/>
  <c r="F92" i="15"/>
  <c r="E92" i="15" s="1"/>
  <c r="F91" i="15"/>
  <c r="E91" i="15" s="1"/>
  <c r="F90" i="15"/>
  <c r="F89" i="15"/>
  <c r="F88" i="15"/>
  <c r="F87" i="15"/>
  <c r="F86" i="15"/>
  <c r="F85" i="15"/>
  <c r="F84" i="15"/>
  <c r="F83" i="15"/>
  <c r="F82" i="15"/>
  <c r="F81" i="15"/>
  <c r="F80" i="15"/>
  <c r="F79" i="15"/>
  <c r="E79" i="15" s="1"/>
  <c r="F78" i="15"/>
  <c r="F76" i="15"/>
  <c r="F75" i="15"/>
  <c r="F74" i="15"/>
  <c r="F73" i="15"/>
  <c r="F71" i="15"/>
  <c r="F70" i="15"/>
  <c r="J69" i="15"/>
  <c r="I69" i="15"/>
  <c r="H69" i="15"/>
  <c r="F68" i="15"/>
  <c r="F67" i="15"/>
  <c r="F66" i="15"/>
  <c r="F64" i="15"/>
  <c r="F63" i="15"/>
  <c r="F62" i="15"/>
  <c r="F61" i="15"/>
  <c r="F60" i="15"/>
  <c r="F59" i="15"/>
  <c r="F58" i="15"/>
  <c r="F57" i="15"/>
  <c r="F55" i="15"/>
  <c r="F50" i="15"/>
  <c r="E50" i="15" s="1"/>
  <c r="F49" i="15"/>
  <c r="E49" i="15" s="1"/>
  <c r="F48" i="15"/>
  <c r="F47" i="15"/>
  <c r="F46" i="15"/>
  <c r="F45" i="15"/>
  <c r="E45" i="15" s="1"/>
  <c r="F44" i="15"/>
  <c r="F43" i="15"/>
  <c r="D35" i="15"/>
  <c r="F42" i="15"/>
  <c r="F41" i="15"/>
  <c r="F37" i="15"/>
  <c r="E69" i="15" l="1"/>
  <c r="E53" i="15" s="1"/>
  <c r="I35" i="15"/>
  <c r="I132" i="15" s="1"/>
  <c r="F54" i="15"/>
  <c r="F39" i="15"/>
  <c r="G35" i="15"/>
  <c r="F40" i="15"/>
  <c r="J107" i="15"/>
  <c r="J53" i="15" s="1"/>
  <c r="J133" i="15" s="1"/>
  <c r="J134" i="15" s="1"/>
  <c r="H107" i="15"/>
  <c r="H53" i="15" s="1"/>
  <c r="H133" i="15" s="1"/>
  <c r="F125" i="15"/>
  <c r="F119" i="15"/>
  <c r="I107" i="15"/>
  <c r="I53" i="15" s="1"/>
  <c r="I133" i="15" s="1"/>
  <c r="F108" i="15"/>
  <c r="F96" i="15"/>
  <c r="G107" i="15"/>
  <c r="G130" i="15" s="1"/>
  <c r="H35" i="15" l="1"/>
  <c r="H132" i="15" s="1"/>
  <c r="H134" i="15" s="1"/>
  <c r="H130" i="15"/>
  <c r="I130" i="15" s="1"/>
  <c r="J130" i="15" s="1"/>
  <c r="I134" i="15"/>
  <c r="F38" i="15"/>
  <c r="G132" i="15"/>
  <c r="F107" i="15"/>
  <c r="F130" i="15" l="1"/>
  <c r="F35" i="15"/>
  <c r="F132" i="15" s="1"/>
  <c r="F152" i="15"/>
  <c r="F72" i="15"/>
  <c r="F77" i="15"/>
  <c r="G69" i="15"/>
  <c r="G129" i="15" l="1"/>
  <c r="H129" i="15" s="1"/>
  <c r="I129" i="15" s="1"/>
  <c r="J129" i="15" s="1"/>
  <c r="G53" i="15"/>
  <c r="F53" i="15" s="1"/>
  <c r="F69" i="15"/>
  <c r="F129" i="15" s="1"/>
  <c r="F133" i="15" l="1"/>
  <c r="F134" i="15" s="1"/>
  <c r="G133" i="15"/>
  <c r="G134" i="15" s="1"/>
  <c r="F143" i="15"/>
  <c r="F140" i="15"/>
</calcChain>
</file>

<file path=xl/sharedStrings.xml><?xml version="1.0" encoding="utf-8"?>
<sst xmlns="http://schemas.openxmlformats.org/spreadsheetml/2006/main" count="360" uniqueCount="299">
  <si>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</si>
  <si>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</si>
  <si>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</si>
  <si>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</si>
  <si>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</si>
  <si>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</si>
  <si>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</si>
  <si>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</si>
  <si>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</si>
  <si>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</si>
  <si>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</si>
  <si>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</si>
  <si>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</si>
  <si>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</si>
  <si>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</si>
  <si>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</si>
  <si>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</si>
  <si>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</si>
  <si>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</si>
  <si>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</si>
  <si>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</si>
  <si>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</si>
  <si>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</si>
  <si>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</si>
  <si>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</si>
  <si>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</si>
  <si>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</si>
  <si>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</si>
  <si>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</si>
  <si>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</si>
  <si>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</si>
  <si>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</si>
  <si>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</si>
  <si>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</si>
  <si>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</si>
  <si>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</si>
  <si>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</si>
  <si>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</si>
  <si>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</si>
  <si>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</si>
  <si>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</si>
  <si>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</si>
  <si>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</si>
  <si>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</si>
  <si>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</si>
  <si>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</si>
  <si>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</si>
  <si>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</si>
  <si>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</si>
  <si>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</si>
  <si>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</si>
  <si>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</si>
  <si>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</si>
  <si>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</si>
  <si>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</si>
  <si>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</si>
  <si>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</si>
  <si>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</si>
  <si>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</si>
  <si>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</si>
  <si>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</si>
  <si>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</si>
  <si>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</si>
  <si>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</si>
  <si>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</si>
  <si>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</si>
  <si>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</si>
  <si>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</si>
  <si>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</si>
  <si>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</si>
  <si>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</si>
  <si>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</si>
  <si>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</si>
  <si>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</si>
  <si>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</si>
  <si>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</si>
  <si>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</si>
  <si>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</si>
  <si>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</si>
  <si>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</si>
  <si>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</si>
  <si>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</si>
  <si>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</si>
  <si>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</si>
  <si>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</si>
  <si>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</si>
  <si>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</si>
  <si>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</si>
  <si>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</si>
  <si>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</si>
  <si>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</si>
  <si>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</si>
  <si>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</si>
  <si>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</si>
  <si>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</si>
  <si>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</si>
  <si>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</si>
  <si>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</si>
  <si>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</si>
  <si>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</si>
  <si>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</si>
  <si>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</si>
  <si>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</si>
  <si>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</si>
  <si>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</si>
  <si>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</si>
  <si>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</si>
  <si>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</si>
  <si>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</si>
  <si>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</si>
  <si>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</si>
  <si>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</si>
  <si>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</si>
  <si>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</si>
  <si>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</si>
  <si>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</si>
  <si>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</si>
  <si>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</si>
  <si>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</si>
  <si>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</si>
  <si>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</si>
  <si>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</si>
  <si>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</si>
  <si>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</si>
  <si>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</si>
  <si>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</si>
  <si>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</si>
  <si>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</si>
  <si>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</si>
  <si>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</si>
  <si>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</si>
  <si>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</si>
  <si>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</si>
  <si>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</si>
  <si>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</si>
  <si>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</si>
  <si>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</si>
  <si>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</si>
  <si>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</si>
  <si>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</si>
  <si>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</si>
  <si>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</si>
  <si>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</si>
  <si>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</si>
  <si>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</si>
  <si>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</si>
  <si>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</si>
  <si>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</si>
  <si>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</si>
  <si>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</si>
  <si>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</si>
  <si>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</si>
  <si>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</si>
  <si>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</si>
  <si>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</si>
  <si>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</si>
  <si>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</si>
  <si>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</si>
  <si>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</si>
  <si>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</si>
  <si>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</si>
  <si>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</si>
  <si>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</si>
  <si>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</si>
  <si>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</si>
  <si>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</si>
  <si>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</si>
  <si>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</si>
  <si>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</si>
  <si>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</si>
  <si>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</si>
  <si>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</si>
  <si>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</si>
  <si>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</si>
  <si>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</si>
  <si>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</si>
  <si>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</si>
  <si>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</si>
  <si>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</si>
  <si>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</si>
  <si>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</si>
  <si>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</si>
  <si>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</si>
  <si>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</si>
  <si>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</si>
  <si>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</si>
  <si>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</si>
  <si>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</si>
  <si>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</si>
  <si>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</si>
  <si>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</si>
  <si>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</si>
  <si>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</si>
  <si>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</si>
  <si>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</si>
  <si>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</si>
  <si>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</si>
  <si>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</si>
  <si>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</si>
  <si>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</si>
  <si>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</si>
  <si>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</si>
  <si>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</si>
  <si>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</si>
  <si>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</si>
  <si>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</si>
  <si>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</si>
  <si>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</si>
  <si>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</si>
  <si>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</si>
  <si>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</si>
  <si>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</si>
  <si>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</si>
  <si>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</si>
  <si>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</si>
  <si>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</si>
  <si>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</si>
  <si>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</si>
  <si>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</si>
  <si>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</si>
  <si>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</si>
  <si>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Савчук О.В.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</si>
  <si>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</si>
  <si>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</si>
  <si>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</si>
  <si>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</si>
  <si>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</si>
  <si>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</si>
  <si>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область, м.Івано-Франківськ, вул.Привокзальна, 17</t>
  </si>
  <si>
    <t>59-22-27</t>
  </si>
  <si>
    <t>86.10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</si>
  <si>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</si>
  <si>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</si>
  <si>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</si>
  <si>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</si>
  <si>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</si>
  <si>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</si>
  <si>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</si>
  <si>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</si>
  <si>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</si>
  <si>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</si>
  <si>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</si>
  <si>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</si>
  <si>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</si>
  <si>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</si>
  <si>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</si>
  <si>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</si>
  <si>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</si>
  <si>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</si>
  <si>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</si>
  <si>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</si>
  <si>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</si>
  <si>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</si>
  <si>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</si>
  <si>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</si>
  <si>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</si>
  <si>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</si>
  <si>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</si>
  <si>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</si>
  <si>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</si>
  <si>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</si>
  <si>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</si>
  <si>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</si>
  <si>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</si>
  <si>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</si>
  <si>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</si>
  <si>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</si>
  <si>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</si>
  <si>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</si>
  <si>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</si>
  <si>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</si>
  <si>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</si>
  <si>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</si>
  <si>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</si>
  <si>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</si>
  <si>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</si>
  <si>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</si>
  <si>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</si>
  <si>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</si>
  <si>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</si>
  <si>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</si>
  <si>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</si>
  <si>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</si>
  <si>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</si>
  <si>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</si>
  <si>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</si>
  <si>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Середньомісячні витрати на оплату праці одного працівника,
 у т.ч.:</t>
  </si>
  <si>
    <t>Начальник фінансового управління</t>
  </si>
  <si>
    <t>Руслан МАРЦІНКІВ</t>
  </si>
  <si>
    <t xml:space="preserve">                                                       Галина ЯЦКІВ</t>
  </si>
  <si>
    <t>Директор КНП ЦПМКДД</t>
  </si>
  <si>
    <t>Ольга САВЧУК</t>
  </si>
  <si>
    <t>Х</t>
  </si>
  <si>
    <t xml:space="preserve">                                                      Алла ВАЦЕБА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</si>
  <si>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консультативно-діагностичної допомоги Івано-Франківської міської ради"
на 2024 рік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</si>
  <si>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</si>
  <si>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</si>
  <si>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24</t>
    </r>
    <r>
      <rPr>
        <b/>
        <sz val="10"/>
        <rFont val="Times New Roman"/>
        <family val="1"/>
        <charset val="204"/>
      </rPr>
      <t xml:space="preserve"> рік  
всього</t>
    </r>
  </si>
  <si>
    <t>Зміни на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</si>
</sst>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₴_-;\-* #,##0.00\ _₴_-;_-* &quot;-&quot;??\ _₴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0" fillId="0" borderId="0"/>
    <xf numFmtId="164" fontId="11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 shrinkToFit="1"/>
    </xf>
    <xf numFmtId="0" fontId="1" fillId="0" borderId="23" xfId="0" applyFont="1" applyFill="1" applyBorder="1" applyAlignment="1">
      <alignment horizontal="center" vertical="center" wrapText="1" shrinkToFit="1"/>
    </xf>
    <xf numFmtId="0" fontId="1" fillId="0" borderId="10" xfId="0" applyFont="1" applyFill="1" applyBorder="1" applyAlignment="1">
      <alignment horizontal="center" vertical="center" wrapText="1" shrinkToFit="1"/>
    </xf>
    <xf numFmtId="0" fontId="1" fillId="3" borderId="23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center" wrapText="1"/>
    </xf>
    <xf numFmtId="165" fontId="1" fillId="3" borderId="13" xfId="0" applyNumberFormat="1" applyFont="1" applyFill="1" applyBorder="1" applyAlignment="1">
      <alignment vertical="center" wrapText="1"/>
    </xf>
    <xf numFmtId="165" fontId="1" fillId="3" borderId="23" xfId="0" applyNumberFormat="1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5" fontId="1" fillId="2" borderId="13" xfId="0" applyNumberFormat="1" applyFont="1" applyFill="1" applyBorder="1" applyAlignment="1">
      <alignment vertical="center" wrapText="1"/>
    </xf>
    <xf numFmtId="165" fontId="1" fillId="2" borderId="23" xfId="0" applyNumberFormat="1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65" fontId="1" fillId="2" borderId="27" xfId="0" applyNumberFormat="1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vertical="center" wrapText="1"/>
    </xf>
    <xf numFmtId="165" fontId="1" fillId="2" borderId="30" xfId="0" applyNumberFormat="1" applyFont="1" applyFill="1" applyBorder="1" applyAlignment="1">
      <alignment vertical="center" wrapText="1"/>
    </xf>
    <xf numFmtId="165" fontId="1" fillId="2" borderId="6" xfId="0" applyNumberFormat="1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165" fontId="1" fillId="2" borderId="28" xfId="0" applyNumberFormat="1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vertical="center" wrapText="1"/>
    </xf>
    <xf numFmtId="165" fontId="1" fillId="2" borderId="21" xfId="0" applyNumberFormat="1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vertical="center" wrapText="1"/>
    </xf>
    <xf numFmtId="165" fontId="6" fillId="3" borderId="13" xfId="0" applyNumberFormat="1" applyFont="1" applyFill="1" applyBorder="1" applyAlignment="1">
      <alignment vertical="center" wrapText="1"/>
    </xf>
    <xf numFmtId="0" fontId="1" fillId="2" borderId="38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165" fontId="1" fillId="2" borderId="34" xfId="0" applyNumberFormat="1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165" fontId="6" fillId="3" borderId="14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165" fontId="7" fillId="2" borderId="34" xfId="0" applyNumberFormat="1" applyFont="1" applyFill="1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vertical="center" wrapText="1"/>
    </xf>
    <xf numFmtId="165" fontId="1" fillId="2" borderId="37" xfId="0" applyNumberFormat="1" applyFont="1" applyFill="1" applyBorder="1" applyAlignment="1">
      <alignment vertical="center" wrapText="1"/>
    </xf>
    <xf numFmtId="165" fontId="1" fillId="2" borderId="29" xfId="0" applyNumberFormat="1" applyFont="1" applyFill="1" applyBorder="1" applyAlignment="1">
      <alignment vertical="center" wrapText="1"/>
    </xf>
    <xf numFmtId="165" fontId="1" fillId="2" borderId="17" xfId="0" applyNumberFormat="1" applyFont="1" applyFill="1" applyBorder="1" applyAlignment="1">
      <alignment vertical="center" wrapText="1"/>
    </xf>
    <xf numFmtId="165" fontId="1" fillId="2" borderId="36" xfId="0" applyNumberFormat="1" applyFont="1" applyFill="1" applyBorder="1" applyAlignment="1">
      <alignment vertical="center" wrapText="1"/>
    </xf>
    <xf numFmtId="165" fontId="1" fillId="2" borderId="31" xfId="0" applyNumberFormat="1" applyFont="1" applyFill="1" applyBorder="1" applyAlignment="1">
      <alignment vertical="center" wrapText="1"/>
    </xf>
    <xf numFmtId="0" fontId="1" fillId="2" borderId="3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165" fontId="1" fillId="2" borderId="39" xfId="0" applyNumberFormat="1" applyFont="1" applyFill="1" applyBorder="1" applyAlignment="1">
      <alignment vertical="center" wrapText="1"/>
    </xf>
    <xf numFmtId="165" fontId="1" fillId="2" borderId="22" xfId="0" applyNumberFormat="1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Border="1"/>
    <xf numFmtId="165" fontId="1" fillId="2" borderId="35" xfId="0" applyNumberFormat="1" applyFont="1" applyFill="1" applyBorder="1" applyAlignment="1">
      <alignment vertical="center" wrapText="1"/>
    </xf>
    <xf numFmtId="165" fontId="1" fillId="2" borderId="10" xfId="0" applyNumberFormat="1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vertical="center" wrapText="1"/>
    </xf>
    <xf numFmtId="165" fontId="1" fillId="3" borderId="35" xfId="0" applyNumberFormat="1" applyFont="1" applyFill="1" applyBorder="1" applyAlignment="1">
      <alignment vertical="center" wrapText="1"/>
    </xf>
    <xf numFmtId="165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8" fillId="0" borderId="0" xfId="0" applyFont="1"/>
    <xf numFmtId="0" fontId="1" fillId="5" borderId="11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65" fontId="1" fillId="0" borderId="28" xfId="0" applyNumberFormat="1" applyFont="1" applyFill="1" applyBorder="1" applyAlignment="1">
      <alignment vertical="center" wrapText="1"/>
    </xf>
    <xf numFmtId="165" fontId="1" fillId="0" borderId="34" xfId="0" applyNumberFormat="1" applyFont="1" applyFill="1" applyBorder="1" applyAlignment="1">
      <alignment vertical="center" wrapText="1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31" xfId="0" applyNumberFormat="1" applyFont="1" applyFill="1" applyBorder="1" applyAlignment="1">
      <alignment vertical="center" wrapText="1"/>
    </xf>
    <xf numFmtId="165" fontId="1" fillId="0" borderId="12" xfId="0" applyNumberFormat="1" applyFont="1" applyFill="1" applyBorder="1" applyAlignment="1">
      <alignment vertical="center" wrapText="1"/>
    </xf>
    <xf numFmtId="165" fontId="1" fillId="0" borderId="29" xfId="0" applyNumberFormat="1" applyFont="1" applyFill="1" applyBorder="1" applyAlignment="1">
      <alignment vertical="center" wrapText="1"/>
    </xf>
    <xf numFmtId="0" fontId="0" fillId="0" borderId="0" xfId="0" applyFill="1"/>
    <xf numFmtId="0" fontId="1" fillId="0" borderId="15" xfId="0" applyFont="1" applyFill="1" applyBorder="1" applyAlignment="1">
      <alignment vertical="center" wrapText="1"/>
    </xf>
    <xf numFmtId="165" fontId="1" fillId="0" borderId="27" xfId="0" applyNumberFormat="1" applyFont="1" applyFill="1" applyBorder="1" applyAlignment="1">
      <alignment vertical="center" wrapText="1"/>
    </xf>
    <xf numFmtId="165" fontId="1" fillId="0" borderId="30" xfId="0" applyNumberFormat="1" applyFont="1" applyFill="1" applyBorder="1" applyAlignment="1">
      <alignment vertical="center" wrapText="1"/>
    </xf>
    <xf numFmtId="165" fontId="1" fillId="3" borderId="26" xfId="0" applyNumberFormat="1" applyFont="1" applyFill="1" applyBorder="1" applyAlignment="1">
      <alignment vertical="center" wrapText="1"/>
    </xf>
    <xf numFmtId="165" fontId="1" fillId="3" borderId="25" xfId="0" applyNumberFormat="1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 wrapText="1"/>
    </xf>
    <xf numFmtId="165" fontId="1" fillId="3" borderId="40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5" fontId="1" fillId="3" borderId="10" xfId="0" applyNumberFormat="1" applyFont="1" applyFill="1" applyBorder="1" applyAlignment="1">
      <alignment vertical="center" wrapText="1"/>
    </xf>
    <xf numFmtId="165" fontId="1" fillId="0" borderId="40" xfId="0" applyNumberFormat="1" applyFont="1" applyFill="1" applyBorder="1" applyAlignment="1">
      <alignment vertical="center" wrapText="1"/>
    </xf>
    <xf numFmtId="165" fontId="1" fillId="0" borderId="21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5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165" fontId="1" fillId="0" borderId="17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center" wrapText="1"/>
    </xf>
    <xf numFmtId="165" fontId="0" fillId="0" borderId="0" xfId="0" applyNumberFormat="1" applyFill="1"/>
    <xf numFmtId="165" fontId="0" fillId="0" borderId="0" xfId="0" applyNumberFormat="1" applyFill="1" applyBorder="1"/>
    <xf numFmtId="4" fontId="0" fillId="0" borderId="0" xfId="0" applyNumberFormat="1" applyFill="1" applyBorder="1"/>
    <xf numFmtId="4" fontId="1" fillId="0" borderId="0" xfId="0" applyNumberFormat="1" applyFont="1" applyFill="1" applyBorder="1" applyAlignment="1">
      <alignment vertical="center" wrapText="1"/>
    </xf>
    <xf numFmtId="4" fontId="1" fillId="2" borderId="17" xfId="0" applyNumberFormat="1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vertical="center" wrapText="1"/>
    </xf>
    <xf numFmtId="165" fontId="1" fillId="0" borderId="44" xfId="0" applyNumberFormat="1" applyFont="1" applyFill="1" applyBorder="1" applyAlignment="1">
      <alignment vertical="center" wrapText="1"/>
    </xf>
    <xf numFmtId="165" fontId="1" fillId="0" borderId="23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vertical="center" wrapText="1"/>
    </xf>
    <xf numFmtId="0" fontId="1" fillId="3" borderId="39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vertical="center" wrapText="1"/>
    </xf>
    <xf numFmtId="165" fontId="1" fillId="0" borderId="32" xfId="0" applyNumberFormat="1" applyFont="1" applyFill="1" applyBorder="1" applyAlignment="1">
      <alignment vertical="center" wrapText="1"/>
    </xf>
    <xf numFmtId="165" fontId="0" fillId="0" borderId="40" xfId="0" applyNumberFormat="1" applyFill="1" applyBorder="1"/>
    <xf numFmtId="4" fontId="1" fillId="0" borderId="17" xfId="0" applyNumberFormat="1" applyFont="1" applyFill="1" applyBorder="1" applyAlignment="1">
      <alignment vertical="center" wrapText="1"/>
    </xf>
    <xf numFmtId="4" fontId="1" fillId="0" borderId="29" xfId="0" applyNumberFormat="1" applyFont="1" applyFill="1" applyBorder="1" applyAlignment="1">
      <alignment vertical="center" wrapText="1"/>
    </xf>
    <xf numFmtId="4" fontId="1" fillId="0" borderId="30" xfId="0" applyNumberFormat="1" applyFont="1" applyFill="1" applyBorder="1" applyAlignment="1">
      <alignment vertical="center" wrapText="1"/>
    </xf>
    <xf numFmtId="4" fontId="1" fillId="0" borderId="31" xfId="0" applyNumberFormat="1" applyFont="1" applyFill="1" applyBorder="1" applyAlignment="1">
      <alignment vertical="center" wrapText="1"/>
    </xf>
    <xf numFmtId="4" fontId="1" fillId="0" borderId="32" xfId="0" applyNumberFormat="1" applyFont="1" applyFill="1" applyBorder="1" applyAlignment="1">
      <alignment vertical="center" wrapText="1"/>
    </xf>
    <xf numFmtId="4" fontId="1" fillId="0" borderId="33" xfId="0" applyNumberFormat="1" applyFont="1" applyFill="1" applyBorder="1" applyAlignment="1">
      <alignment vertical="center" wrapText="1"/>
    </xf>
    <xf numFmtId="165" fontId="1" fillId="0" borderId="13" xfId="0" applyNumberFormat="1" applyFont="1" applyFill="1" applyBorder="1" applyAlignment="1">
      <alignment vertical="center" wrapText="1"/>
    </xf>
    <xf numFmtId="165" fontId="1" fillId="0" borderId="33" xfId="0" applyNumberFormat="1" applyFont="1" applyFill="1" applyBorder="1" applyAlignment="1">
      <alignment vertical="center" wrapText="1"/>
    </xf>
    <xf numFmtId="165" fontId="7" fillId="0" borderId="34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165" fontId="4" fillId="0" borderId="28" xfId="0" applyNumberFormat="1" applyFont="1" applyFill="1" applyBorder="1" applyAlignment="1">
      <alignment vertical="center" wrapText="1"/>
    </xf>
    <xf numFmtId="165" fontId="4" fillId="0" borderId="6" xfId="0" applyNumberFormat="1" applyFont="1" applyFill="1" applyBorder="1" applyAlignment="1">
      <alignment vertical="center" wrapText="1"/>
    </xf>
    <xf numFmtId="165" fontId="4" fillId="0" borderId="34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165" fontId="3" fillId="0" borderId="36" xfId="0" applyNumberFormat="1" applyFont="1" applyFill="1" applyBorder="1" applyAlignment="1">
      <alignment vertical="center" wrapText="1"/>
    </xf>
    <xf numFmtId="165" fontId="3" fillId="0" borderId="30" xfId="0" applyNumberFormat="1" applyFont="1" applyFill="1" applyBorder="1" applyAlignment="1">
      <alignment vertical="center" wrapText="1"/>
    </xf>
    <xf numFmtId="165" fontId="1" fillId="0" borderId="23" xfId="0" applyNumberFormat="1" applyFont="1" applyFill="1" applyBorder="1" applyAlignment="1">
      <alignment horizontal="right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165" fontId="1" fillId="0" borderId="37" xfId="0" applyNumberFormat="1" applyFont="1" applyFill="1" applyBorder="1" applyAlignment="1">
      <alignment vertical="center" wrapText="1"/>
    </xf>
    <xf numFmtId="165" fontId="1" fillId="0" borderId="27" xfId="0" applyNumberFormat="1" applyFont="1" applyFill="1" applyBorder="1" applyAlignment="1">
      <alignment vertical="center"/>
    </xf>
    <xf numFmtId="165" fontId="3" fillId="0" borderId="28" xfId="0" applyNumberFormat="1" applyFont="1" applyFill="1" applyBorder="1" applyAlignment="1">
      <alignment vertical="center" wrapText="1"/>
    </xf>
    <xf numFmtId="165" fontId="3" fillId="0" borderId="40" xfId="0" applyNumberFormat="1" applyFont="1" applyFill="1" applyBorder="1" applyAlignment="1">
      <alignment vertical="center" wrapText="1"/>
    </xf>
    <xf numFmtId="165" fontId="4" fillId="0" borderId="27" xfId="0" applyNumberFormat="1" applyFont="1" applyFill="1" applyBorder="1" applyAlignment="1">
      <alignment vertical="center" wrapText="1"/>
    </xf>
    <xf numFmtId="165" fontId="1" fillId="0" borderId="25" xfId="0" applyNumberFormat="1" applyFont="1" applyFill="1" applyBorder="1" applyAlignment="1">
      <alignment vertical="center" wrapText="1"/>
    </xf>
    <xf numFmtId="165" fontId="1" fillId="0" borderId="11" xfId="0" applyNumberFormat="1" applyFont="1" applyFill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2"/>
  <sheetViews>
    <sheetView tabSelected="1" view="pageBreakPreview" zoomScale="60" zoomScaleNormal="100" workbookViewId="0">
      <selection activeCell="G181" sqref="G181"/>
    </sheetView>
  </sheetViews>
  <sheetFormatPr defaultRowHeight="15" x14ac:dyDescent="0.25"/>
  <cols>
    <col min="1" max="1" width="69.7109375" customWidth="1"/>
    <col min="4" max="4" width="11" customWidth="1"/>
    <col min="5" max="5" width="11.7109375" style="115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3" customWidth="1"/>
  </cols>
  <sheetData>
    <row r="1" spans="1:11" ht="47.25" customHeight="1" x14ac:dyDescent="0.25">
      <c r="A1" s="7"/>
      <c r="B1" s="8"/>
      <c r="C1" s="9"/>
      <c r="D1" s="9"/>
      <c r="E1" s="9"/>
      <c r="F1" s="7"/>
      <c r="G1" s="207" t="s">
        <v>0</v>
      </c>
      <c r="H1" s="207"/>
      <c r="I1" s="207"/>
      <c r="J1" s="207"/>
      <c r="K1" s="207"/>
    </row>
    <row r="2" spans="1:11" x14ac:dyDescent="0.25">
      <c r="A2" s="1"/>
      <c r="B2" s="8"/>
      <c r="C2" s="10"/>
      <c r="D2" s="10"/>
      <c r="E2" s="10"/>
      <c r="F2" s="1"/>
      <c r="G2" s="11"/>
      <c r="H2" s="11"/>
      <c r="I2" s="11"/>
      <c r="J2" s="11"/>
      <c r="K2" s="11"/>
    </row>
    <row r="3" spans="1:11" x14ac:dyDescent="0.25">
      <c r="A3" s="1"/>
      <c r="B3" s="8"/>
      <c r="C3" s="10"/>
      <c r="D3" s="12"/>
      <c r="E3" s="10"/>
      <c r="F3" s="13"/>
      <c r="G3" s="13" t="s">
        <v>1</v>
      </c>
      <c r="H3" s="13"/>
      <c r="I3" s="13"/>
      <c r="J3" s="13"/>
      <c r="K3" s="1"/>
    </row>
    <row r="4" spans="1:11" x14ac:dyDescent="0.25">
      <c r="A4" s="1" t="s">
        <v>2</v>
      </c>
      <c r="B4" s="8"/>
      <c r="C4" s="10"/>
      <c r="D4" s="12"/>
      <c r="E4" s="10"/>
      <c r="F4" s="13"/>
      <c r="G4" s="13"/>
      <c r="H4" s="13"/>
      <c r="I4" s="13"/>
      <c r="J4" s="13"/>
      <c r="K4" s="1"/>
    </row>
    <row r="5" spans="1:11" x14ac:dyDescent="0.25">
      <c r="A5" s="1" t="s">
        <v>287</v>
      </c>
      <c r="B5" s="8"/>
      <c r="C5" s="10"/>
      <c r="D5" s="12"/>
      <c r="E5" s="10"/>
      <c r="F5" s="13"/>
      <c r="G5" s="13" t="s">
        <v>3</v>
      </c>
      <c r="H5" s="13"/>
      <c r="I5" s="13"/>
      <c r="J5" s="218" t="s">
        <v>288</v>
      </c>
      <c r="K5" s="218"/>
    </row>
    <row r="6" spans="1:11" x14ac:dyDescent="0.25">
      <c r="A6" s="1" t="s">
        <v>9</v>
      </c>
      <c r="B6" s="8"/>
      <c r="C6" s="10"/>
      <c r="D6" s="12"/>
      <c r="E6" s="10"/>
      <c r="F6" s="13"/>
      <c r="G6" s="13"/>
      <c r="H6" s="13"/>
      <c r="I6" s="13"/>
      <c r="J6" s="13"/>
      <c r="K6" s="1"/>
    </row>
    <row r="7" spans="1:11" ht="15.75" thickBot="1" x14ac:dyDescent="0.3">
      <c r="A7" s="1" t="s">
        <v>289</v>
      </c>
      <c r="B7" s="8"/>
      <c r="C7" s="10"/>
      <c r="D7" s="12"/>
      <c r="E7" s="10"/>
      <c r="F7" s="13"/>
      <c r="G7" s="13"/>
      <c r="H7" s="13"/>
      <c r="I7" s="13"/>
      <c r="J7" s="13"/>
      <c r="K7" s="1"/>
    </row>
    <row r="8" spans="1:11" x14ac:dyDescent="0.25">
      <c r="A8" s="1" t="s">
        <v>4</v>
      </c>
      <c r="B8" s="8"/>
      <c r="C8" s="10"/>
      <c r="D8" s="12"/>
      <c r="E8" s="10"/>
      <c r="F8" s="13"/>
      <c r="G8" s="13"/>
      <c r="H8" s="1"/>
      <c r="I8" s="208" t="s">
        <v>5</v>
      </c>
      <c r="J8" s="209"/>
      <c r="K8" s="104"/>
    </row>
    <row r="9" spans="1:11" x14ac:dyDescent="0.25">
      <c r="A9" s="1" t="s">
        <v>2</v>
      </c>
      <c r="B9" s="8"/>
      <c r="C9" s="10"/>
      <c r="D9" s="12"/>
      <c r="E9" s="10"/>
      <c r="F9" s="13"/>
      <c r="G9" s="13"/>
      <c r="H9" s="1"/>
      <c r="I9" s="210" t="s">
        <v>6</v>
      </c>
      <c r="J9" s="211"/>
      <c r="K9" s="14"/>
    </row>
    <row r="10" spans="1:11" x14ac:dyDescent="0.25">
      <c r="A10" s="1" t="s">
        <v>7</v>
      </c>
      <c r="B10" s="8"/>
      <c r="C10" s="10"/>
      <c r="D10" s="12"/>
      <c r="E10" s="10"/>
      <c r="F10" s="13"/>
      <c r="G10" s="13"/>
      <c r="H10" s="1"/>
      <c r="I10" s="210" t="s">
        <v>8</v>
      </c>
      <c r="J10" s="211"/>
      <c r="K10" s="14"/>
    </row>
    <row r="11" spans="1:11" x14ac:dyDescent="0.25">
      <c r="A11" s="1" t="s">
        <v>9</v>
      </c>
      <c r="B11" s="8"/>
      <c r="C11" s="10"/>
      <c r="D11" s="12"/>
      <c r="E11" s="10"/>
      <c r="F11" s="13"/>
      <c r="G11" s="13"/>
      <c r="H11" s="1"/>
      <c r="I11" s="210" t="s">
        <v>298</v>
      </c>
      <c r="J11" s="211"/>
      <c r="K11" s="14"/>
    </row>
    <row r="12" spans="1:11" ht="15.75" thickBot="1" x14ac:dyDescent="0.3">
      <c r="A12" s="1" t="s">
        <v>293</v>
      </c>
      <c r="B12" s="8"/>
      <c r="C12" s="10"/>
      <c r="D12" s="12"/>
      <c r="E12" s="10"/>
      <c r="F12" s="13"/>
      <c r="G12" s="13"/>
      <c r="H12" s="1"/>
      <c r="I12" s="212" t="s">
        <v>10</v>
      </c>
      <c r="J12" s="213"/>
      <c r="K12" s="15" t="s">
        <v>292</v>
      </c>
    </row>
    <row r="13" spans="1:11" x14ac:dyDescent="0.25">
      <c r="A13" s="1" t="s">
        <v>4</v>
      </c>
      <c r="B13" s="8"/>
      <c r="C13" s="10"/>
      <c r="D13" s="12"/>
      <c r="E13" s="10"/>
      <c r="F13" s="13"/>
      <c r="G13" s="13"/>
      <c r="H13" s="13"/>
      <c r="I13" s="13"/>
      <c r="J13" s="13"/>
      <c r="K13" s="1"/>
    </row>
    <row r="14" spans="1:11" ht="15.75" thickBot="1" x14ac:dyDescent="0.3">
      <c r="A14" s="1"/>
      <c r="B14" s="8"/>
      <c r="C14" s="16"/>
      <c r="D14" s="16"/>
      <c r="E14" s="16"/>
      <c r="F14" s="16"/>
      <c r="G14" s="13"/>
      <c r="H14" s="13"/>
      <c r="I14" s="214"/>
      <c r="J14" s="214"/>
      <c r="K14" s="1"/>
    </row>
    <row r="15" spans="1:11" ht="15.75" thickBot="1" x14ac:dyDescent="0.3">
      <c r="A15" s="17" t="s">
        <v>11</v>
      </c>
      <c r="B15" s="215">
        <v>2024</v>
      </c>
      <c r="C15" s="216"/>
      <c r="D15" s="216"/>
      <c r="E15" s="216"/>
      <c r="F15" s="216"/>
      <c r="G15" s="216"/>
      <c r="H15" s="217"/>
      <c r="I15" s="187" t="s">
        <v>12</v>
      </c>
      <c r="J15" s="188"/>
      <c r="K15" s="189"/>
    </row>
    <row r="16" spans="1:11" ht="15.75" thickBot="1" x14ac:dyDescent="0.3">
      <c r="A16" s="18" t="s">
        <v>13</v>
      </c>
      <c r="B16" s="187" t="s">
        <v>222</v>
      </c>
      <c r="C16" s="188"/>
      <c r="D16" s="188"/>
      <c r="E16" s="188"/>
      <c r="F16" s="188"/>
      <c r="G16" s="188"/>
      <c r="H16" s="189"/>
      <c r="I16" s="185" t="s">
        <v>14</v>
      </c>
      <c r="J16" s="186"/>
      <c r="K16" s="19">
        <v>42352786</v>
      </c>
    </row>
    <row r="17" spans="1:11" ht="15.75" thickBot="1" x14ac:dyDescent="0.3">
      <c r="A17" s="18" t="s">
        <v>15</v>
      </c>
      <c r="B17" s="187" t="s">
        <v>223</v>
      </c>
      <c r="C17" s="188"/>
      <c r="D17" s="188"/>
      <c r="E17" s="188"/>
      <c r="F17" s="188"/>
      <c r="G17" s="188"/>
      <c r="H17" s="189"/>
      <c r="I17" s="185" t="s">
        <v>16</v>
      </c>
      <c r="J17" s="186"/>
      <c r="K17" s="19">
        <v>150</v>
      </c>
    </row>
    <row r="18" spans="1:11" ht="15.75" thickBot="1" x14ac:dyDescent="0.3">
      <c r="A18" s="18" t="s">
        <v>17</v>
      </c>
      <c r="B18" s="187" t="s">
        <v>224</v>
      </c>
      <c r="C18" s="188"/>
      <c r="D18" s="188"/>
      <c r="E18" s="188"/>
      <c r="F18" s="188"/>
      <c r="G18" s="188"/>
      <c r="H18" s="189"/>
      <c r="I18" s="185" t="s">
        <v>18</v>
      </c>
      <c r="J18" s="186"/>
      <c r="K18" s="19">
        <v>2610100000</v>
      </c>
    </row>
    <row r="19" spans="1:11" ht="15.75" thickBot="1" x14ac:dyDescent="0.3">
      <c r="A19" s="18" t="s">
        <v>19</v>
      </c>
      <c r="B19" s="187"/>
      <c r="C19" s="188"/>
      <c r="D19" s="188"/>
      <c r="E19" s="188"/>
      <c r="F19" s="188"/>
      <c r="G19" s="188"/>
      <c r="H19" s="189"/>
      <c r="I19" s="185" t="s">
        <v>20</v>
      </c>
      <c r="J19" s="186"/>
      <c r="K19" s="19"/>
    </row>
    <row r="20" spans="1:11" ht="15.75" thickBot="1" x14ac:dyDescent="0.3">
      <c r="A20" s="18" t="s">
        <v>21</v>
      </c>
      <c r="B20" s="187" t="s">
        <v>225</v>
      </c>
      <c r="C20" s="188"/>
      <c r="D20" s="188"/>
      <c r="E20" s="188"/>
      <c r="F20" s="188"/>
      <c r="G20" s="188"/>
      <c r="H20" s="189"/>
      <c r="I20" s="185" t="s">
        <v>22</v>
      </c>
      <c r="J20" s="186"/>
      <c r="K20" s="19"/>
    </row>
    <row r="21" spans="1:11" ht="15.75" thickBot="1" x14ac:dyDescent="0.3">
      <c r="A21" s="18" t="s">
        <v>23</v>
      </c>
      <c r="B21" s="187" t="s">
        <v>226</v>
      </c>
      <c r="C21" s="188"/>
      <c r="D21" s="188"/>
      <c r="E21" s="188"/>
      <c r="F21" s="188"/>
      <c r="G21" s="188"/>
      <c r="H21" s="189"/>
      <c r="I21" s="185" t="s">
        <v>24</v>
      </c>
      <c r="J21" s="186"/>
      <c r="K21" s="19" t="s">
        <v>230</v>
      </c>
    </row>
    <row r="22" spans="1:11" ht="15.75" thickBot="1" x14ac:dyDescent="0.3">
      <c r="A22" s="18" t="s">
        <v>25</v>
      </c>
      <c r="B22" s="193" t="s">
        <v>26</v>
      </c>
      <c r="C22" s="194"/>
      <c r="D22" s="194"/>
      <c r="E22" s="194"/>
      <c r="F22" s="194"/>
      <c r="G22" s="194"/>
      <c r="H22" s="195"/>
      <c r="I22" s="20"/>
      <c r="J22" s="21"/>
      <c r="K22" s="19"/>
    </row>
    <row r="23" spans="1:11" ht="15.75" thickBot="1" x14ac:dyDescent="0.3">
      <c r="A23" s="18" t="s">
        <v>27</v>
      </c>
      <c r="B23" s="187" t="s">
        <v>227</v>
      </c>
      <c r="C23" s="188"/>
      <c r="D23" s="188"/>
      <c r="E23" s="188"/>
      <c r="F23" s="188"/>
      <c r="G23" s="188"/>
      <c r="H23" s="189"/>
      <c r="I23" s="20"/>
      <c r="J23" s="21"/>
      <c r="K23" s="19"/>
    </row>
    <row r="24" spans="1:11" ht="15.75" thickBot="1" x14ac:dyDescent="0.3">
      <c r="A24" s="116" t="s">
        <v>218</v>
      </c>
      <c r="B24" s="193">
        <v>1121.5</v>
      </c>
      <c r="C24" s="194"/>
      <c r="D24" s="194"/>
      <c r="E24" s="194"/>
      <c r="F24" s="194"/>
      <c r="G24" s="194"/>
      <c r="H24" s="195"/>
      <c r="I24" s="185" t="s">
        <v>28</v>
      </c>
      <c r="J24" s="186"/>
      <c r="K24" s="19"/>
    </row>
    <row r="25" spans="1:11" ht="15.75" thickBot="1" x14ac:dyDescent="0.3">
      <c r="A25" s="18" t="s">
        <v>29</v>
      </c>
      <c r="B25" s="193" t="s">
        <v>228</v>
      </c>
      <c r="C25" s="194"/>
      <c r="D25" s="194"/>
      <c r="E25" s="194"/>
      <c r="F25" s="194"/>
      <c r="G25" s="194"/>
      <c r="H25" s="195"/>
      <c r="I25" s="185" t="s">
        <v>30</v>
      </c>
      <c r="J25" s="186"/>
      <c r="K25" s="19"/>
    </row>
    <row r="26" spans="1:11" ht="15.75" thickBot="1" x14ac:dyDescent="0.3">
      <c r="A26" s="18" t="s">
        <v>31</v>
      </c>
      <c r="B26" s="187" t="s">
        <v>229</v>
      </c>
      <c r="C26" s="188"/>
      <c r="D26" s="188"/>
      <c r="E26" s="188"/>
      <c r="F26" s="188"/>
      <c r="G26" s="188"/>
      <c r="H26" s="189"/>
      <c r="I26" s="22"/>
      <c r="J26" s="22"/>
      <c r="K26" s="22"/>
    </row>
    <row r="27" spans="1:11" ht="15.75" thickBot="1" x14ac:dyDescent="0.3">
      <c r="A27" s="18" t="s">
        <v>32</v>
      </c>
      <c r="B27" s="187" t="s">
        <v>221</v>
      </c>
      <c r="C27" s="188"/>
      <c r="D27" s="188"/>
      <c r="E27" s="188"/>
      <c r="F27" s="188"/>
      <c r="G27" s="188"/>
      <c r="H27" s="189"/>
      <c r="I27" s="1"/>
      <c r="J27" s="1"/>
      <c r="K27" s="1"/>
    </row>
    <row r="28" spans="1:11" ht="4.5" customHeight="1" x14ac:dyDescent="0.25">
      <c r="A28" s="23"/>
      <c r="B28" s="24"/>
      <c r="C28" s="10"/>
      <c r="D28" s="10"/>
      <c r="E28" s="10"/>
      <c r="F28" s="1"/>
      <c r="G28" s="1"/>
      <c r="H28" s="1"/>
      <c r="I28" s="1"/>
      <c r="J28" s="1"/>
      <c r="K28" s="1"/>
    </row>
    <row r="29" spans="1:11" ht="60.75" customHeight="1" x14ac:dyDescent="0.25">
      <c r="A29" s="202" t="s">
        <v>294</v>
      </c>
      <c r="B29" s="202"/>
      <c r="C29" s="202"/>
      <c r="D29" s="202"/>
      <c r="E29" s="202"/>
      <c r="F29" s="202"/>
      <c r="G29" s="202"/>
      <c r="H29" s="202"/>
      <c r="I29" s="202"/>
      <c r="J29" s="202"/>
      <c r="K29" s="1"/>
    </row>
    <row r="30" spans="1:11" ht="15.75" thickBot="1" x14ac:dyDescent="0.3">
      <c r="A30" s="25"/>
      <c r="B30" s="26"/>
      <c r="C30" s="25"/>
      <c r="D30" s="25"/>
      <c r="E30" s="25"/>
      <c r="F30" s="25"/>
      <c r="G30" s="25"/>
      <c r="H30" s="25"/>
      <c r="I30" s="25"/>
      <c r="J30" s="27" t="s">
        <v>33</v>
      </c>
      <c r="K30" s="1"/>
    </row>
    <row r="31" spans="1:11" ht="15.75" customHeight="1" thickBot="1" x14ac:dyDescent="0.3">
      <c r="A31" s="203" t="s">
        <v>34</v>
      </c>
      <c r="B31" s="205" t="s">
        <v>117</v>
      </c>
      <c r="C31" s="190" t="s">
        <v>35</v>
      </c>
      <c r="D31" s="197" t="s">
        <v>295</v>
      </c>
      <c r="E31" s="190" t="s">
        <v>296</v>
      </c>
      <c r="F31" s="197" t="s">
        <v>297</v>
      </c>
      <c r="G31" s="199" t="s">
        <v>36</v>
      </c>
      <c r="H31" s="200"/>
      <c r="I31" s="200"/>
      <c r="J31" s="201"/>
      <c r="K31" s="190" t="s">
        <v>37</v>
      </c>
    </row>
    <row r="32" spans="1:11" ht="48" customHeight="1" thickBot="1" x14ac:dyDescent="0.3">
      <c r="A32" s="204"/>
      <c r="B32" s="206"/>
      <c r="C32" s="191"/>
      <c r="D32" s="198"/>
      <c r="E32" s="191"/>
      <c r="F32" s="198"/>
      <c r="G32" s="28" t="s">
        <v>38</v>
      </c>
      <c r="H32" s="29" t="s">
        <v>39</v>
      </c>
      <c r="I32" s="30" t="s">
        <v>40</v>
      </c>
      <c r="J32" s="29" t="s">
        <v>41</v>
      </c>
      <c r="K32" s="191"/>
    </row>
    <row r="33" spans="1:12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2" ht="15.75" thickBot="1" x14ac:dyDescent="0.3">
      <c r="A34" s="31" t="s">
        <v>42</v>
      </c>
      <c r="B34" s="32">
        <v>1</v>
      </c>
      <c r="C34" s="33">
        <v>1000</v>
      </c>
      <c r="D34" s="34"/>
      <c r="E34" s="34"/>
      <c r="F34" s="35"/>
      <c r="G34" s="36"/>
      <c r="H34" s="35"/>
      <c r="I34" s="35"/>
      <c r="J34" s="35"/>
      <c r="K34" s="35"/>
    </row>
    <row r="35" spans="1:12" ht="15.75" thickBot="1" x14ac:dyDescent="0.3">
      <c r="A35" s="37" t="s">
        <v>231</v>
      </c>
      <c r="B35" s="38">
        <f>B34+1</f>
        <v>2</v>
      </c>
      <c r="C35" s="39">
        <v>1010</v>
      </c>
      <c r="D35" s="166">
        <f>D36+D37+D38+D42+D43</f>
        <v>269069.09999999998</v>
      </c>
      <c r="E35" s="151">
        <f>SUM(E37,E38,E42,E43)</f>
        <v>328819.59999999998</v>
      </c>
      <c r="F35" s="151">
        <f>SUM(G35:J35)</f>
        <v>310508.2</v>
      </c>
      <c r="G35" s="166">
        <f>SUM(G36,G37:G38,G42:G43)</f>
        <v>89138.3</v>
      </c>
      <c r="H35" s="166">
        <f>SUM(H36,H37:H38,H42:H43)</f>
        <v>82869.900000000009</v>
      </c>
      <c r="I35" s="166">
        <f>SUM(I36,I37:I38,I42:I43)</f>
        <v>74933.3</v>
      </c>
      <c r="J35" s="166">
        <f>SUM(J36,J37:J38,J42:J43)</f>
        <v>63566.7</v>
      </c>
      <c r="K35" s="151"/>
      <c r="L35" s="103"/>
    </row>
    <row r="36" spans="1:12" x14ac:dyDescent="0.25">
      <c r="A36" s="45" t="s">
        <v>219</v>
      </c>
      <c r="B36" s="42">
        <f t="shared" ref="B36:B99" si="0">B35+1</f>
        <v>3</v>
      </c>
      <c r="C36" s="43">
        <v>1020</v>
      </c>
      <c r="D36" s="109">
        <v>0</v>
      </c>
      <c r="E36" s="109">
        <f>SUM(F36:I36)</f>
        <v>0</v>
      </c>
      <c r="F36" s="109">
        <f>SUM(G36:J36)</f>
        <v>0</v>
      </c>
      <c r="G36" s="117">
        <v>0</v>
      </c>
      <c r="H36" s="117">
        <v>0</v>
      </c>
      <c r="I36" s="117">
        <v>0</v>
      </c>
      <c r="J36" s="117">
        <v>0</v>
      </c>
      <c r="K36" s="117"/>
    </row>
    <row r="37" spans="1:12" x14ac:dyDescent="0.25">
      <c r="A37" s="45" t="s">
        <v>91</v>
      </c>
      <c r="B37" s="46">
        <f t="shared" si="0"/>
        <v>4</v>
      </c>
      <c r="C37" s="43">
        <v>1030</v>
      </c>
      <c r="D37" s="109">
        <v>227152.6</v>
      </c>
      <c r="E37" s="109">
        <v>268970.3</v>
      </c>
      <c r="F37" s="109">
        <f t="shared" ref="E37:F114" si="1">G37+H37+I37+J37</f>
        <v>246313.60000000003</v>
      </c>
      <c r="G37" s="117">
        <v>66116.800000000003</v>
      </c>
      <c r="H37" s="117">
        <v>66111.600000000006</v>
      </c>
      <c r="I37" s="117">
        <v>60347.199999999997</v>
      </c>
      <c r="J37" s="178">
        <v>53738</v>
      </c>
      <c r="K37" s="159"/>
    </row>
    <row r="38" spans="1:12" x14ac:dyDescent="0.25">
      <c r="A38" s="45" t="s">
        <v>132</v>
      </c>
      <c r="B38" s="46">
        <f t="shared" si="0"/>
        <v>5</v>
      </c>
      <c r="C38" s="43">
        <v>1040</v>
      </c>
      <c r="D38" s="109">
        <v>20250.3</v>
      </c>
      <c r="E38" s="109">
        <v>20367.099999999999</v>
      </c>
      <c r="F38" s="109">
        <f>SUM(F39:F41)</f>
        <v>24518.799999999999</v>
      </c>
      <c r="G38" s="179">
        <v>10673.6</v>
      </c>
      <c r="H38" s="117">
        <v>6394.5</v>
      </c>
      <c r="I38" s="117">
        <v>4775</v>
      </c>
      <c r="J38" s="117">
        <v>2675.7</v>
      </c>
      <c r="K38" s="117"/>
    </row>
    <row r="39" spans="1:12" x14ac:dyDescent="0.25">
      <c r="A39" s="47" t="s">
        <v>133</v>
      </c>
      <c r="B39" s="46">
        <f t="shared" si="0"/>
        <v>6</v>
      </c>
      <c r="C39" s="48" t="s">
        <v>134</v>
      </c>
      <c r="D39" s="109">
        <v>16879.400000000001</v>
      </c>
      <c r="E39" s="109">
        <v>13750</v>
      </c>
      <c r="F39" s="109">
        <f t="shared" si="1"/>
        <v>20152</v>
      </c>
      <c r="G39" s="179">
        <v>9088.5</v>
      </c>
      <c r="H39" s="117">
        <v>5271</v>
      </c>
      <c r="I39" s="117">
        <v>3116.8</v>
      </c>
      <c r="J39" s="117">
        <v>2675.7</v>
      </c>
      <c r="K39" s="117"/>
    </row>
    <row r="40" spans="1:12" x14ac:dyDescent="0.25">
      <c r="A40" s="47" t="s">
        <v>135</v>
      </c>
      <c r="B40" s="46">
        <f t="shared" si="0"/>
        <v>7</v>
      </c>
      <c r="C40" s="48" t="s">
        <v>136</v>
      </c>
      <c r="D40" s="109">
        <v>77.7</v>
      </c>
      <c r="E40" s="109">
        <v>100</v>
      </c>
      <c r="F40" s="109">
        <f t="shared" si="1"/>
        <v>1241.7</v>
      </c>
      <c r="G40" s="117">
        <f>G125</f>
        <v>0</v>
      </c>
      <c r="H40" s="117">
        <f>H125</f>
        <v>0</v>
      </c>
      <c r="I40" s="117">
        <v>1241.7</v>
      </c>
      <c r="J40" s="117">
        <f>J125</f>
        <v>0</v>
      </c>
      <c r="K40" s="117"/>
    </row>
    <row r="41" spans="1:12" x14ac:dyDescent="0.25">
      <c r="A41" s="47" t="s">
        <v>137</v>
      </c>
      <c r="B41" s="107">
        <f t="shared" si="0"/>
        <v>8</v>
      </c>
      <c r="C41" s="134" t="s">
        <v>138</v>
      </c>
      <c r="D41" s="131">
        <v>3293.2</v>
      </c>
      <c r="E41" s="131">
        <v>6517.1</v>
      </c>
      <c r="F41" s="131">
        <f>G41+H41+I41+J41</f>
        <v>3125.1</v>
      </c>
      <c r="G41" s="131">
        <v>1585.1</v>
      </c>
      <c r="H41" s="131">
        <v>1123.5</v>
      </c>
      <c r="I41" s="131">
        <v>416.5</v>
      </c>
      <c r="J41" s="131">
        <v>0</v>
      </c>
      <c r="K41" s="131"/>
    </row>
    <row r="42" spans="1:12" x14ac:dyDescent="0.25">
      <c r="A42" s="49" t="s">
        <v>139</v>
      </c>
      <c r="B42" s="46">
        <f t="shared" si="0"/>
        <v>9</v>
      </c>
      <c r="C42" s="43">
        <v>1050</v>
      </c>
      <c r="D42" s="101">
        <v>8923.4</v>
      </c>
      <c r="E42" s="109">
        <v>6852.2</v>
      </c>
      <c r="F42" s="109">
        <f t="shared" si="1"/>
        <v>10803.400000000001</v>
      </c>
      <c r="G42" s="118">
        <v>5266.5</v>
      </c>
      <c r="H42" s="118">
        <v>2578.1999999999998</v>
      </c>
      <c r="I42" s="118">
        <v>2816.5</v>
      </c>
      <c r="J42" s="118">
        <v>142.19999999999999</v>
      </c>
      <c r="K42" s="118"/>
    </row>
    <row r="43" spans="1:12" x14ac:dyDescent="0.25">
      <c r="A43" s="49" t="s">
        <v>88</v>
      </c>
      <c r="B43" s="46">
        <f t="shared" si="0"/>
        <v>10</v>
      </c>
      <c r="C43" s="43">
        <v>1060</v>
      </c>
      <c r="D43" s="101">
        <v>12742.8</v>
      </c>
      <c r="E43" s="109">
        <v>32630</v>
      </c>
      <c r="F43" s="109">
        <f t="shared" si="1"/>
        <v>28872.399999999998</v>
      </c>
      <c r="G43" s="101">
        <f>SUM(G44:G50)</f>
        <v>7081.4</v>
      </c>
      <c r="H43" s="101">
        <v>7785.6</v>
      </c>
      <c r="I43" s="101">
        <v>6994.6</v>
      </c>
      <c r="J43" s="101">
        <v>7010.8</v>
      </c>
      <c r="K43" s="118"/>
    </row>
    <row r="44" spans="1:12" x14ac:dyDescent="0.25">
      <c r="A44" s="47" t="s">
        <v>43</v>
      </c>
      <c r="B44" s="46">
        <f t="shared" si="0"/>
        <v>11</v>
      </c>
      <c r="C44" s="48" t="s">
        <v>108</v>
      </c>
      <c r="D44" s="101">
        <v>240</v>
      </c>
      <c r="E44" s="109">
        <v>204.5</v>
      </c>
      <c r="F44" s="109">
        <f t="shared" si="1"/>
        <v>264.3</v>
      </c>
      <c r="G44" s="118">
        <v>41.1</v>
      </c>
      <c r="H44" s="118">
        <v>90.3</v>
      </c>
      <c r="I44" s="118">
        <v>46.9</v>
      </c>
      <c r="J44" s="118">
        <v>86</v>
      </c>
      <c r="K44" s="118"/>
    </row>
    <row r="45" spans="1:12" x14ac:dyDescent="0.25">
      <c r="A45" s="47" t="s">
        <v>44</v>
      </c>
      <c r="B45" s="46">
        <f t="shared" si="0"/>
        <v>12</v>
      </c>
      <c r="C45" s="48" t="s">
        <v>140</v>
      </c>
      <c r="D45" s="101">
        <v>0</v>
      </c>
      <c r="E45" s="109">
        <f t="shared" si="1"/>
        <v>0</v>
      </c>
      <c r="F45" s="109">
        <f t="shared" si="1"/>
        <v>0</v>
      </c>
      <c r="G45" s="118"/>
      <c r="H45" s="118"/>
      <c r="I45" s="118"/>
      <c r="J45" s="118"/>
      <c r="K45" s="118"/>
    </row>
    <row r="46" spans="1:12" x14ac:dyDescent="0.25">
      <c r="A46" s="47" t="s">
        <v>232</v>
      </c>
      <c r="B46" s="46">
        <f t="shared" si="0"/>
        <v>13</v>
      </c>
      <c r="C46" s="48" t="s">
        <v>141</v>
      </c>
      <c r="D46" s="101">
        <v>9938.4</v>
      </c>
      <c r="E46" s="109">
        <v>28181.599999999999</v>
      </c>
      <c r="F46" s="109">
        <f t="shared" si="1"/>
        <v>23016.9</v>
      </c>
      <c r="G46" s="118">
        <v>5541.9</v>
      </c>
      <c r="H46" s="118">
        <v>6258.3</v>
      </c>
      <c r="I46" s="118">
        <v>5583.7</v>
      </c>
      <c r="J46" s="118">
        <v>5633</v>
      </c>
      <c r="K46" s="159"/>
    </row>
    <row r="47" spans="1:12" x14ac:dyDescent="0.25">
      <c r="A47" s="52" t="s">
        <v>92</v>
      </c>
      <c r="B47" s="46">
        <f t="shared" si="0"/>
        <v>14</v>
      </c>
      <c r="C47" s="48" t="s">
        <v>142</v>
      </c>
      <c r="D47" s="101">
        <v>2502.8000000000002</v>
      </c>
      <c r="E47" s="109">
        <v>4231.8</v>
      </c>
      <c r="F47" s="109">
        <f t="shared" si="1"/>
        <v>5581.7000000000007</v>
      </c>
      <c r="G47" s="118">
        <v>1495.9</v>
      </c>
      <c r="H47" s="118">
        <v>1433.9</v>
      </c>
      <c r="I47" s="118">
        <v>1361.3</v>
      </c>
      <c r="J47" s="118">
        <v>1290.5999999999999</v>
      </c>
      <c r="K47" s="159"/>
    </row>
    <row r="48" spans="1:12" x14ac:dyDescent="0.25">
      <c r="A48" s="53" t="s">
        <v>143</v>
      </c>
      <c r="B48" s="46">
        <f t="shared" si="0"/>
        <v>15</v>
      </c>
      <c r="C48" s="54" t="s">
        <v>144</v>
      </c>
      <c r="D48" s="110">
        <v>61.6</v>
      </c>
      <c r="E48" s="109">
        <v>12.1</v>
      </c>
      <c r="F48" s="109">
        <f t="shared" si="1"/>
        <v>9.5</v>
      </c>
      <c r="G48" s="158">
        <v>2.5</v>
      </c>
      <c r="H48" s="158">
        <v>3.1</v>
      </c>
      <c r="I48" s="158">
        <v>2.7</v>
      </c>
      <c r="J48" s="158">
        <v>1.2</v>
      </c>
      <c r="K48" s="159"/>
    </row>
    <row r="49" spans="1:11" ht="38.25" x14ac:dyDescent="0.25">
      <c r="A49" s="65" t="s">
        <v>233</v>
      </c>
      <c r="B49" s="46">
        <f t="shared" si="0"/>
        <v>16</v>
      </c>
      <c r="C49" s="55" t="s">
        <v>145</v>
      </c>
      <c r="D49" s="101"/>
      <c r="E49" s="109">
        <f t="shared" si="1"/>
        <v>0</v>
      </c>
      <c r="F49" s="109">
        <f t="shared" si="1"/>
        <v>0</v>
      </c>
      <c r="G49" s="118"/>
      <c r="H49" s="118"/>
      <c r="I49" s="118"/>
      <c r="J49" s="118"/>
      <c r="K49" s="118"/>
    </row>
    <row r="50" spans="1:11" ht="27.75" thickBot="1" x14ac:dyDescent="0.3">
      <c r="A50" s="47" t="s">
        <v>146</v>
      </c>
      <c r="B50" s="56">
        <f t="shared" si="0"/>
        <v>17</v>
      </c>
      <c r="C50" s="48" t="s">
        <v>147</v>
      </c>
      <c r="D50" s="101"/>
      <c r="E50" s="109">
        <f t="shared" si="1"/>
        <v>0</v>
      </c>
      <c r="F50" s="109">
        <f t="shared" si="1"/>
        <v>0</v>
      </c>
      <c r="G50" s="118"/>
      <c r="H50" s="118"/>
      <c r="I50" s="118"/>
      <c r="J50" s="118"/>
      <c r="K50" s="118"/>
    </row>
    <row r="51" spans="1:11" ht="15.75" thickBot="1" x14ac:dyDescent="0.3">
      <c r="A51" s="49" t="s">
        <v>234</v>
      </c>
      <c r="B51" s="46">
        <v>18</v>
      </c>
      <c r="C51" s="43">
        <v>1070</v>
      </c>
      <c r="D51" s="109">
        <v>132292.9</v>
      </c>
      <c r="E51" s="176">
        <v>174032.8</v>
      </c>
      <c r="F51" s="176">
        <v>179106.5</v>
      </c>
      <c r="G51" s="109"/>
      <c r="H51" s="109"/>
      <c r="I51" s="109"/>
      <c r="J51" s="109"/>
      <c r="K51" s="117"/>
    </row>
    <row r="52" spans="1:11" ht="15.75" thickBot="1" x14ac:dyDescent="0.3">
      <c r="A52" s="45" t="s">
        <v>235</v>
      </c>
      <c r="B52" s="58">
        <v>19</v>
      </c>
      <c r="C52" s="91">
        <v>1080</v>
      </c>
      <c r="D52" s="111">
        <v>4492.1000000000004</v>
      </c>
      <c r="E52" s="177">
        <v>11338.5</v>
      </c>
      <c r="F52" s="177">
        <v>38949.800000000003</v>
      </c>
      <c r="G52" s="111"/>
      <c r="H52" s="111"/>
      <c r="I52" s="111"/>
      <c r="J52" s="111"/>
      <c r="K52" s="132"/>
    </row>
    <row r="53" spans="1:11" ht="15.75" thickBot="1" x14ac:dyDescent="0.3">
      <c r="A53" s="61" t="s">
        <v>106</v>
      </c>
      <c r="B53" s="62">
        <v>20</v>
      </c>
      <c r="C53" s="33">
        <v>1100</v>
      </c>
      <c r="D53" s="35">
        <f>D54+D69+D96+D107</f>
        <v>220482.80000000002</v>
      </c>
      <c r="E53" s="35">
        <f>E54+E69+E96+E107</f>
        <v>297867.09999999998</v>
      </c>
      <c r="F53" s="36">
        <f>G53+H53+I53+J53</f>
        <v>287086</v>
      </c>
      <c r="G53" s="35">
        <f>G54+G69+G107+G96</f>
        <v>66851.3</v>
      </c>
      <c r="H53" s="35">
        <f>H54+H69+H107+H96</f>
        <v>66422</v>
      </c>
      <c r="I53" s="35">
        <f>I54+I69+I107+I96</f>
        <v>69731.400000000009</v>
      </c>
      <c r="J53" s="35">
        <f>J54+J69+J107+J96</f>
        <v>84081.299999999988</v>
      </c>
      <c r="K53" s="36"/>
    </row>
    <row r="54" spans="1:11" ht="15.75" thickBot="1" x14ac:dyDescent="0.3">
      <c r="A54" s="106" t="s">
        <v>219</v>
      </c>
      <c r="B54" s="62">
        <f t="shared" si="0"/>
        <v>21</v>
      </c>
      <c r="C54" s="33">
        <v>1110</v>
      </c>
      <c r="D54" s="35">
        <f>SUM(D55:D65)</f>
        <v>0</v>
      </c>
      <c r="E54" s="35">
        <f>SUM(E55:E65)</f>
        <v>0</v>
      </c>
      <c r="F54" s="36">
        <f>SUM(F55:F64)</f>
        <v>0</v>
      </c>
      <c r="G54" s="36">
        <f>SUM(G55:G64)</f>
        <v>0</v>
      </c>
      <c r="H54" s="35">
        <f>SUM(H55:H64)</f>
        <v>0</v>
      </c>
      <c r="I54" s="35">
        <f>SUM(I55:I64)</f>
        <v>0</v>
      </c>
      <c r="J54" s="35">
        <f>SUM(J55:J64)</f>
        <v>0</v>
      </c>
      <c r="K54" s="35"/>
    </row>
    <row r="55" spans="1:11" x14ac:dyDescent="0.25">
      <c r="A55" s="45" t="s">
        <v>89</v>
      </c>
      <c r="B55" s="42">
        <f t="shared" si="0"/>
        <v>22</v>
      </c>
      <c r="C55" s="43" t="s">
        <v>109</v>
      </c>
      <c r="D55" s="139"/>
      <c r="E55" s="114"/>
      <c r="F55" s="139">
        <f t="shared" si="1"/>
        <v>0</v>
      </c>
      <c r="G55" s="109">
        <v>0</v>
      </c>
      <c r="H55" s="109">
        <v>0</v>
      </c>
      <c r="I55" s="109">
        <v>0</v>
      </c>
      <c r="J55" s="109">
        <v>0</v>
      </c>
      <c r="K55" s="57"/>
    </row>
    <row r="56" spans="1:11" x14ac:dyDescent="0.25">
      <c r="A56" s="49" t="s">
        <v>90</v>
      </c>
      <c r="B56" s="46">
        <f t="shared" si="0"/>
        <v>23</v>
      </c>
      <c r="C56" s="43" t="s">
        <v>110</v>
      </c>
      <c r="D56" s="118"/>
      <c r="E56" s="112"/>
      <c r="F56" s="118">
        <f>SUM(G56:J56)</f>
        <v>0</v>
      </c>
      <c r="G56" s="109">
        <v>0</v>
      </c>
      <c r="H56" s="109">
        <v>0</v>
      </c>
      <c r="I56" s="109">
        <v>0</v>
      </c>
      <c r="J56" s="109">
        <v>0</v>
      </c>
      <c r="K56" s="51"/>
    </row>
    <row r="57" spans="1:11" x14ac:dyDescent="0.25">
      <c r="A57" s="49" t="s">
        <v>148</v>
      </c>
      <c r="B57" s="46">
        <f t="shared" si="0"/>
        <v>24</v>
      </c>
      <c r="C57" s="43" t="s">
        <v>152</v>
      </c>
      <c r="D57" s="118"/>
      <c r="E57" s="112"/>
      <c r="F57" s="50">
        <f t="shared" si="1"/>
        <v>0</v>
      </c>
      <c r="G57" s="51"/>
      <c r="H57" s="51"/>
      <c r="I57" s="51"/>
      <c r="J57" s="51"/>
      <c r="K57" s="51"/>
    </row>
    <row r="58" spans="1:11" x14ac:dyDescent="0.25">
      <c r="A58" s="49" t="s">
        <v>45</v>
      </c>
      <c r="B58" s="46">
        <f t="shared" si="0"/>
        <v>25</v>
      </c>
      <c r="C58" s="43" t="s">
        <v>153</v>
      </c>
      <c r="D58" s="118"/>
      <c r="E58" s="112"/>
      <c r="F58" s="50">
        <f t="shared" si="1"/>
        <v>0</v>
      </c>
      <c r="G58" s="51"/>
      <c r="H58" s="51"/>
      <c r="I58" s="51"/>
      <c r="J58" s="51"/>
      <c r="K58" s="51"/>
    </row>
    <row r="59" spans="1:11" x14ac:dyDescent="0.25">
      <c r="A59" s="49" t="s">
        <v>46</v>
      </c>
      <c r="B59" s="46">
        <f t="shared" si="0"/>
        <v>26</v>
      </c>
      <c r="C59" s="43" t="s">
        <v>154</v>
      </c>
      <c r="D59" s="118"/>
      <c r="E59" s="112"/>
      <c r="F59" s="50">
        <f t="shared" si="1"/>
        <v>0</v>
      </c>
      <c r="G59" s="51"/>
      <c r="H59" s="51"/>
      <c r="I59" s="51"/>
      <c r="J59" s="51"/>
      <c r="K59" s="51"/>
    </row>
    <row r="60" spans="1:11" x14ac:dyDescent="0.25">
      <c r="A60" s="49" t="s">
        <v>149</v>
      </c>
      <c r="B60" s="46">
        <f t="shared" si="0"/>
        <v>27</v>
      </c>
      <c r="C60" s="43" t="s">
        <v>155</v>
      </c>
      <c r="D60" s="118"/>
      <c r="E60" s="112"/>
      <c r="F60" s="50">
        <f t="shared" si="1"/>
        <v>0</v>
      </c>
      <c r="G60" s="51"/>
      <c r="H60" s="51"/>
      <c r="I60" s="51"/>
      <c r="J60" s="51"/>
      <c r="K60" s="51"/>
    </row>
    <row r="61" spans="1:11" x14ac:dyDescent="0.25">
      <c r="A61" s="49" t="s">
        <v>100</v>
      </c>
      <c r="B61" s="46">
        <f t="shared" si="0"/>
        <v>28</v>
      </c>
      <c r="C61" s="43" t="s">
        <v>156</v>
      </c>
      <c r="D61" s="118"/>
      <c r="E61" s="112"/>
      <c r="F61" s="50">
        <f t="shared" si="1"/>
        <v>0</v>
      </c>
      <c r="G61" s="51"/>
      <c r="H61" s="51"/>
      <c r="I61" s="51"/>
      <c r="J61" s="51"/>
      <c r="K61" s="51"/>
    </row>
    <row r="62" spans="1:11" x14ac:dyDescent="0.25">
      <c r="A62" s="49" t="s">
        <v>101</v>
      </c>
      <c r="B62" s="46">
        <f t="shared" si="0"/>
        <v>29</v>
      </c>
      <c r="C62" s="43" t="s">
        <v>157</v>
      </c>
      <c r="D62" s="118"/>
      <c r="E62" s="112"/>
      <c r="F62" s="50">
        <f t="shared" si="1"/>
        <v>0</v>
      </c>
      <c r="G62" s="51"/>
      <c r="H62" s="51"/>
      <c r="I62" s="51"/>
      <c r="J62" s="51"/>
      <c r="K62" s="51"/>
    </row>
    <row r="63" spans="1:11" x14ac:dyDescent="0.25">
      <c r="A63" s="49" t="s">
        <v>47</v>
      </c>
      <c r="B63" s="46">
        <f t="shared" si="0"/>
        <v>30</v>
      </c>
      <c r="C63" s="43" t="s">
        <v>158</v>
      </c>
      <c r="D63" s="118"/>
      <c r="E63" s="112"/>
      <c r="F63" s="50">
        <f t="shared" si="1"/>
        <v>0</v>
      </c>
      <c r="G63" s="51"/>
      <c r="H63" s="51"/>
      <c r="I63" s="51"/>
      <c r="J63" s="51"/>
      <c r="K63" s="51"/>
    </row>
    <row r="64" spans="1:11" x14ac:dyDescent="0.25">
      <c r="A64" s="49" t="s">
        <v>150</v>
      </c>
      <c r="B64" s="46">
        <f t="shared" si="0"/>
        <v>31</v>
      </c>
      <c r="C64" s="43" t="s">
        <v>159</v>
      </c>
      <c r="D64" s="118"/>
      <c r="E64" s="112"/>
      <c r="F64" s="50">
        <f t="shared" si="1"/>
        <v>0</v>
      </c>
      <c r="G64" s="51"/>
      <c r="H64" s="51"/>
      <c r="I64" s="51"/>
      <c r="J64" s="51"/>
      <c r="K64" s="51"/>
    </row>
    <row r="65" spans="1:12" x14ac:dyDescent="0.25">
      <c r="A65" s="49" t="s">
        <v>236</v>
      </c>
      <c r="B65" s="46">
        <v>32</v>
      </c>
      <c r="C65" s="43" t="s">
        <v>237</v>
      </c>
      <c r="D65" s="118"/>
      <c r="E65" s="112"/>
      <c r="F65" s="50"/>
      <c r="G65" s="51"/>
      <c r="H65" s="51"/>
      <c r="I65" s="51"/>
      <c r="J65" s="51"/>
      <c r="K65" s="51"/>
    </row>
    <row r="66" spans="1:12" x14ac:dyDescent="0.25">
      <c r="A66" s="70" t="s">
        <v>102</v>
      </c>
      <c r="B66" s="46">
        <v>33</v>
      </c>
      <c r="C66" s="63" t="s">
        <v>238</v>
      </c>
      <c r="D66" s="117"/>
      <c r="E66" s="109"/>
      <c r="F66" s="44">
        <f>G66+H66+I66+J66</f>
        <v>0</v>
      </c>
      <c r="G66" s="44"/>
      <c r="H66" s="57"/>
      <c r="I66" s="57"/>
      <c r="J66" s="57"/>
      <c r="K66" s="57"/>
    </row>
    <row r="67" spans="1:12" x14ac:dyDescent="0.25">
      <c r="A67" s="65" t="s">
        <v>103</v>
      </c>
      <c r="B67" s="46">
        <v>34</v>
      </c>
      <c r="C67" s="64" t="s">
        <v>239</v>
      </c>
      <c r="D67" s="118"/>
      <c r="E67" s="101"/>
      <c r="F67" s="50">
        <f>G67+H67+I67+J67</f>
        <v>0</v>
      </c>
      <c r="G67" s="50"/>
      <c r="H67" s="51"/>
      <c r="I67" s="51"/>
      <c r="J67" s="51"/>
      <c r="K67" s="51"/>
    </row>
    <row r="68" spans="1:12" ht="15.75" thickBot="1" x14ac:dyDescent="0.3">
      <c r="A68" s="65" t="s">
        <v>104</v>
      </c>
      <c r="B68" s="58">
        <v>35</v>
      </c>
      <c r="C68" s="64" t="s">
        <v>240</v>
      </c>
      <c r="D68" s="132"/>
      <c r="E68" s="101"/>
      <c r="F68" s="50">
        <f>G68+H68+I68+J68</f>
        <v>0</v>
      </c>
      <c r="G68" s="50"/>
      <c r="H68" s="51"/>
      <c r="I68" s="51"/>
      <c r="J68" s="51"/>
      <c r="K68" s="51"/>
    </row>
    <row r="69" spans="1:12" ht="15.75" thickBot="1" x14ac:dyDescent="0.3">
      <c r="A69" s="61" t="s">
        <v>241</v>
      </c>
      <c r="B69" s="62">
        <v>36</v>
      </c>
      <c r="C69" s="33">
        <v>1120</v>
      </c>
      <c r="D69" s="35">
        <f>SUM(D70:D72,D78:D80,D91:D95)</f>
        <v>185412.7</v>
      </c>
      <c r="E69" s="35">
        <f>SUM(E70:E72,E78:E80,E91:E95)</f>
        <v>265629.09999999998</v>
      </c>
      <c r="F69" s="36">
        <f t="shared" si="1"/>
        <v>247157.3</v>
      </c>
      <c r="G69" s="36">
        <f>SUM(G70:G72,G78:G80,G91:G95)</f>
        <v>49986.1</v>
      </c>
      <c r="H69" s="35">
        <f>SUM(H70:H72,H78:H80,H91:H95)</f>
        <v>55955.8</v>
      </c>
      <c r="I69" s="35">
        <f>SUM(I70:I72,I78:I80,I91:I95)</f>
        <v>60726.600000000006</v>
      </c>
      <c r="J69" s="35">
        <f>SUM(J70:J71,J72,J78:J80,J91:J95)</f>
        <v>80488.799999999988</v>
      </c>
      <c r="K69" s="35"/>
    </row>
    <row r="70" spans="1:12" x14ac:dyDescent="0.25">
      <c r="A70" s="45" t="s">
        <v>89</v>
      </c>
      <c r="B70" s="42">
        <f t="shared" si="0"/>
        <v>37</v>
      </c>
      <c r="C70" s="80" t="s">
        <v>242</v>
      </c>
      <c r="D70" s="139">
        <v>135630.39999999999</v>
      </c>
      <c r="E70" s="139">
        <v>150424.5</v>
      </c>
      <c r="F70" s="139">
        <f t="shared" si="1"/>
        <v>166526</v>
      </c>
      <c r="G70" s="109">
        <v>35117.1</v>
      </c>
      <c r="H70" s="109">
        <v>37588.6</v>
      </c>
      <c r="I70" s="109">
        <v>40785.800000000003</v>
      </c>
      <c r="J70" s="109">
        <v>53034.5</v>
      </c>
      <c r="K70" s="109"/>
      <c r="L70" s="103"/>
    </row>
    <row r="71" spans="1:12" x14ac:dyDescent="0.25">
      <c r="A71" s="49" t="s">
        <v>90</v>
      </c>
      <c r="B71" s="46">
        <f t="shared" si="0"/>
        <v>38</v>
      </c>
      <c r="C71" s="80" t="s">
        <v>243</v>
      </c>
      <c r="D71" s="118">
        <v>28997.200000000001</v>
      </c>
      <c r="E71" s="118">
        <v>32279.8</v>
      </c>
      <c r="F71" s="118">
        <f t="shared" si="1"/>
        <v>35513.699999999997</v>
      </c>
      <c r="G71" s="109">
        <v>7524.6</v>
      </c>
      <c r="H71" s="109">
        <v>8082</v>
      </c>
      <c r="I71" s="109">
        <v>8732</v>
      </c>
      <c r="J71" s="109">
        <v>11175.1</v>
      </c>
      <c r="K71" s="101"/>
    </row>
    <row r="72" spans="1:12" x14ac:dyDescent="0.25">
      <c r="A72" s="49" t="s">
        <v>148</v>
      </c>
      <c r="B72" s="46">
        <f t="shared" si="0"/>
        <v>39</v>
      </c>
      <c r="C72" s="80" t="s">
        <v>244</v>
      </c>
      <c r="D72" s="118">
        <v>2399.5</v>
      </c>
      <c r="E72" s="118">
        <v>13300.9</v>
      </c>
      <c r="F72" s="118">
        <f t="shared" si="1"/>
        <v>2549.2999999999997</v>
      </c>
      <c r="G72" s="109">
        <f>SUM(G73:G77)</f>
        <v>640.29999999999995</v>
      </c>
      <c r="H72" s="109">
        <f>SUM(H73:H77)</f>
        <v>894.39999999999986</v>
      </c>
      <c r="I72" s="109">
        <f t="shared" ref="I72:J72" si="2">SUM(I73:I77)</f>
        <v>501.5</v>
      </c>
      <c r="J72" s="109">
        <f t="shared" si="2"/>
        <v>513.1</v>
      </c>
      <c r="K72" s="101"/>
    </row>
    <row r="73" spans="1:12" x14ac:dyDescent="0.25">
      <c r="A73" s="65" t="s">
        <v>118</v>
      </c>
      <c r="B73" s="46">
        <f t="shared" si="0"/>
        <v>40</v>
      </c>
      <c r="C73" s="152" t="s">
        <v>245</v>
      </c>
      <c r="D73" s="175">
        <v>521.70000000000005</v>
      </c>
      <c r="E73" s="175">
        <v>6534.2</v>
      </c>
      <c r="F73" s="175">
        <f t="shared" si="1"/>
        <v>982.40000000000009</v>
      </c>
      <c r="G73" s="180">
        <v>278.10000000000002</v>
      </c>
      <c r="H73" s="180">
        <v>231.8</v>
      </c>
      <c r="I73" s="180">
        <v>356.5</v>
      </c>
      <c r="J73" s="180">
        <v>116</v>
      </c>
      <c r="K73" s="101"/>
    </row>
    <row r="74" spans="1:12" x14ac:dyDescent="0.25">
      <c r="A74" s="65" t="s">
        <v>98</v>
      </c>
      <c r="B74" s="46">
        <f t="shared" si="0"/>
        <v>41</v>
      </c>
      <c r="C74" s="152" t="s">
        <v>246</v>
      </c>
      <c r="D74" s="175">
        <v>1314.7</v>
      </c>
      <c r="E74" s="175">
        <v>2742.1</v>
      </c>
      <c r="F74" s="175">
        <f t="shared" si="1"/>
        <v>1297.8</v>
      </c>
      <c r="G74" s="180">
        <v>346.9</v>
      </c>
      <c r="H74" s="180">
        <v>598.29999999999995</v>
      </c>
      <c r="I74" s="180">
        <v>14.8</v>
      </c>
      <c r="J74" s="180">
        <v>337.8</v>
      </c>
      <c r="K74" s="101"/>
    </row>
    <row r="75" spans="1:12" x14ac:dyDescent="0.25">
      <c r="A75" s="65" t="s">
        <v>93</v>
      </c>
      <c r="B75" s="46">
        <f t="shared" si="0"/>
        <v>42</v>
      </c>
      <c r="C75" s="152" t="s">
        <v>247</v>
      </c>
      <c r="D75" s="175">
        <v>219.5</v>
      </c>
      <c r="E75" s="175">
        <v>408</v>
      </c>
      <c r="F75" s="175">
        <f t="shared" si="1"/>
        <v>89.3</v>
      </c>
      <c r="G75" s="180">
        <v>0</v>
      </c>
      <c r="H75" s="180">
        <v>0</v>
      </c>
      <c r="I75" s="180">
        <v>89.3</v>
      </c>
      <c r="J75" s="180">
        <v>0</v>
      </c>
      <c r="K75" s="101"/>
    </row>
    <row r="76" spans="1:12" x14ac:dyDescent="0.25">
      <c r="A76" s="65" t="s">
        <v>115</v>
      </c>
      <c r="B76" s="46">
        <f t="shared" si="0"/>
        <v>43</v>
      </c>
      <c r="C76" s="152" t="s">
        <v>248</v>
      </c>
      <c r="D76" s="175">
        <v>111.6</v>
      </c>
      <c r="E76" s="175">
        <v>586.20000000000005</v>
      </c>
      <c r="F76" s="175">
        <f t="shared" si="1"/>
        <v>179.8</v>
      </c>
      <c r="G76" s="180">
        <v>15.3</v>
      </c>
      <c r="H76" s="180">
        <v>64.3</v>
      </c>
      <c r="I76" s="180">
        <v>40.9</v>
      </c>
      <c r="J76" s="180">
        <v>59.3</v>
      </c>
      <c r="K76" s="101"/>
    </row>
    <row r="77" spans="1:12" x14ac:dyDescent="0.25">
      <c r="A77" s="65" t="s">
        <v>116</v>
      </c>
      <c r="B77" s="46">
        <f t="shared" si="0"/>
        <v>44</v>
      </c>
      <c r="C77" s="152" t="s">
        <v>249</v>
      </c>
      <c r="D77" s="175">
        <v>232</v>
      </c>
      <c r="E77" s="175">
        <v>3030.4</v>
      </c>
      <c r="F77" s="175">
        <f t="shared" si="1"/>
        <v>0</v>
      </c>
      <c r="G77" s="180">
        <v>0</v>
      </c>
      <c r="H77" s="180">
        <v>0</v>
      </c>
      <c r="I77" s="180">
        <v>0</v>
      </c>
      <c r="J77" s="180">
        <v>0</v>
      </c>
      <c r="K77" s="101"/>
    </row>
    <row r="78" spans="1:12" x14ac:dyDescent="0.25">
      <c r="A78" s="49" t="s">
        <v>45</v>
      </c>
      <c r="B78" s="46">
        <f t="shared" si="0"/>
        <v>45</v>
      </c>
      <c r="C78" s="80" t="s">
        <v>250</v>
      </c>
      <c r="D78" s="118">
        <v>854.4</v>
      </c>
      <c r="E78" s="118">
        <v>2925.9</v>
      </c>
      <c r="F78" s="118">
        <f t="shared" si="1"/>
        <v>6372.4</v>
      </c>
      <c r="G78" s="109">
        <v>683.6</v>
      </c>
      <c r="H78" s="109">
        <v>189.8</v>
      </c>
      <c r="I78" s="109">
        <v>210</v>
      </c>
      <c r="J78" s="109">
        <v>5289</v>
      </c>
      <c r="K78" s="101"/>
    </row>
    <row r="79" spans="1:12" x14ac:dyDescent="0.25">
      <c r="A79" s="49" t="s">
        <v>46</v>
      </c>
      <c r="B79" s="46">
        <f t="shared" si="0"/>
        <v>46</v>
      </c>
      <c r="C79" s="80" t="s">
        <v>251</v>
      </c>
      <c r="D79" s="118"/>
      <c r="E79" s="118">
        <f t="shared" si="1"/>
        <v>0</v>
      </c>
      <c r="F79" s="118">
        <f t="shared" si="1"/>
        <v>0</v>
      </c>
      <c r="G79" s="109">
        <v>0</v>
      </c>
      <c r="H79" s="109">
        <v>0</v>
      </c>
      <c r="I79" s="109">
        <v>0</v>
      </c>
      <c r="J79" s="109">
        <v>0</v>
      </c>
      <c r="K79" s="101"/>
    </row>
    <row r="80" spans="1:12" x14ac:dyDescent="0.25">
      <c r="A80" s="49" t="s">
        <v>149</v>
      </c>
      <c r="B80" s="46">
        <f t="shared" si="0"/>
        <v>47</v>
      </c>
      <c r="C80" s="80" t="s">
        <v>252</v>
      </c>
      <c r="D80" s="118">
        <v>1197.7</v>
      </c>
      <c r="E80" s="118">
        <v>3896.9</v>
      </c>
      <c r="F80" s="118">
        <f t="shared" si="1"/>
        <v>4431.6000000000004</v>
      </c>
      <c r="G80" s="109">
        <f>SUM(G81:G90)</f>
        <v>691.5</v>
      </c>
      <c r="H80" s="109">
        <f t="shared" ref="H80:J80" si="3">SUM(H81:H90)</f>
        <v>1266.8</v>
      </c>
      <c r="I80" s="109">
        <f t="shared" si="3"/>
        <v>861.80000000000007</v>
      </c>
      <c r="J80" s="109">
        <f t="shared" si="3"/>
        <v>1611.5</v>
      </c>
      <c r="K80" s="101"/>
    </row>
    <row r="81" spans="1:11" x14ac:dyDescent="0.25">
      <c r="A81" s="65" t="s">
        <v>119</v>
      </c>
      <c r="B81" s="46">
        <f t="shared" si="0"/>
        <v>48</v>
      </c>
      <c r="C81" s="152" t="s">
        <v>253</v>
      </c>
      <c r="D81" s="175">
        <v>0</v>
      </c>
      <c r="E81" s="175">
        <v>0.8</v>
      </c>
      <c r="F81" s="175">
        <f t="shared" si="1"/>
        <v>0</v>
      </c>
      <c r="G81" s="180">
        <v>0</v>
      </c>
      <c r="H81" s="180">
        <v>0</v>
      </c>
      <c r="I81" s="180">
        <v>0</v>
      </c>
      <c r="J81" s="180">
        <v>0</v>
      </c>
      <c r="K81" s="101"/>
    </row>
    <row r="82" spans="1:11" x14ac:dyDescent="0.25">
      <c r="A82" s="65" t="s">
        <v>121</v>
      </c>
      <c r="B82" s="46">
        <f t="shared" si="0"/>
        <v>49</v>
      </c>
      <c r="C82" s="152" t="s">
        <v>254</v>
      </c>
      <c r="D82" s="175">
        <v>0</v>
      </c>
      <c r="E82" s="175">
        <v>0</v>
      </c>
      <c r="F82" s="175">
        <f t="shared" si="1"/>
        <v>99.9</v>
      </c>
      <c r="G82" s="180">
        <v>0</v>
      </c>
      <c r="H82" s="180">
        <v>99.9</v>
      </c>
      <c r="I82" s="180">
        <v>0</v>
      </c>
      <c r="J82" s="180">
        <v>0</v>
      </c>
      <c r="K82" s="101"/>
    </row>
    <row r="83" spans="1:11" x14ac:dyDescent="0.25">
      <c r="A83" s="65" t="s">
        <v>120</v>
      </c>
      <c r="B83" s="46">
        <f t="shared" si="0"/>
        <v>50</v>
      </c>
      <c r="C83" s="152" t="s">
        <v>255</v>
      </c>
      <c r="D83" s="175">
        <v>165.1</v>
      </c>
      <c r="E83" s="175">
        <v>430.9</v>
      </c>
      <c r="F83" s="175">
        <f t="shared" si="1"/>
        <v>807</v>
      </c>
      <c r="G83" s="180">
        <v>91.7</v>
      </c>
      <c r="H83" s="180">
        <v>153.5</v>
      </c>
      <c r="I83" s="180">
        <v>261.60000000000002</v>
      </c>
      <c r="J83" s="180">
        <v>300.2</v>
      </c>
      <c r="K83" s="101"/>
    </row>
    <row r="84" spans="1:11" x14ac:dyDescent="0.25">
      <c r="A84" s="65" t="s">
        <v>94</v>
      </c>
      <c r="B84" s="46">
        <f t="shared" si="0"/>
        <v>51</v>
      </c>
      <c r="C84" s="152" t="s">
        <v>256</v>
      </c>
      <c r="D84" s="175">
        <v>270.60000000000002</v>
      </c>
      <c r="E84" s="175">
        <v>1667.7</v>
      </c>
      <c r="F84" s="175">
        <f t="shared" si="1"/>
        <v>1963.9999999999998</v>
      </c>
      <c r="G84" s="180">
        <v>468.3</v>
      </c>
      <c r="H84" s="180">
        <v>750.3</v>
      </c>
      <c r="I84" s="180">
        <v>328.1</v>
      </c>
      <c r="J84" s="180">
        <v>417.3</v>
      </c>
      <c r="K84" s="101"/>
    </row>
    <row r="85" spans="1:11" x14ac:dyDescent="0.25">
      <c r="A85" s="65" t="s">
        <v>95</v>
      </c>
      <c r="B85" s="46">
        <f t="shared" si="0"/>
        <v>52</v>
      </c>
      <c r="C85" s="152" t="s">
        <v>257</v>
      </c>
      <c r="D85" s="175">
        <v>0</v>
      </c>
      <c r="E85" s="175">
        <v>16.100000000000001</v>
      </c>
      <c r="F85" s="175">
        <f t="shared" si="1"/>
        <v>0</v>
      </c>
      <c r="G85" s="180">
        <v>0</v>
      </c>
      <c r="H85" s="180">
        <v>0</v>
      </c>
      <c r="I85" s="180">
        <v>0</v>
      </c>
      <c r="J85" s="180">
        <v>0</v>
      </c>
      <c r="K85" s="101"/>
    </row>
    <row r="86" spans="1:11" x14ac:dyDescent="0.25">
      <c r="A86" s="65" t="s">
        <v>107</v>
      </c>
      <c r="B86" s="107">
        <f t="shared" si="0"/>
        <v>53</v>
      </c>
      <c r="C86" s="153" t="s">
        <v>258</v>
      </c>
      <c r="D86" s="173">
        <v>471.2</v>
      </c>
      <c r="E86" s="174">
        <v>859.5</v>
      </c>
      <c r="F86" s="174">
        <f t="shared" si="1"/>
        <v>1263.2</v>
      </c>
      <c r="G86" s="181">
        <v>86.5</v>
      </c>
      <c r="H86" s="181">
        <v>218.1</v>
      </c>
      <c r="I86" s="181">
        <v>227.1</v>
      </c>
      <c r="J86" s="181">
        <v>731.5</v>
      </c>
      <c r="K86" s="51"/>
    </row>
    <row r="87" spans="1:11" x14ac:dyDescent="0.25">
      <c r="A87" s="65" t="s">
        <v>96</v>
      </c>
      <c r="B87" s="46">
        <f t="shared" si="0"/>
        <v>54</v>
      </c>
      <c r="C87" s="152" t="s">
        <v>259</v>
      </c>
      <c r="D87" s="173">
        <v>6.1</v>
      </c>
      <c r="E87" s="175">
        <v>0</v>
      </c>
      <c r="F87" s="175">
        <f t="shared" si="1"/>
        <v>116.3</v>
      </c>
      <c r="G87" s="180">
        <v>0</v>
      </c>
      <c r="H87" s="180">
        <v>0</v>
      </c>
      <c r="I87" s="180">
        <v>0</v>
      </c>
      <c r="J87" s="180">
        <v>116.3</v>
      </c>
      <c r="K87" s="51"/>
    </row>
    <row r="88" spans="1:11" x14ac:dyDescent="0.25">
      <c r="A88" s="65" t="s">
        <v>97</v>
      </c>
      <c r="B88" s="46">
        <f t="shared" si="0"/>
        <v>55</v>
      </c>
      <c r="C88" s="152" t="s">
        <v>260</v>
      </c>
      <c r="D88" s="173">
        <v>11</v>
      </c>
      <c r="E88" s="175">
        <v>0</v>
      </c>
      <c r="F88" s="175">
        <f t="shared" si="1"/>
        <v>0</v>
      </c>
      <c r="G88" s="180">
        <v>0</v>
      </c>
      <c r="H88" s="180">
        <v>0</v>
      </c>
      <c r="I88" s="180">
        <v>0</v>
      </c>
      <c r="J88" s="180">
        <v>0</v>
      </c>
      <c r="K88" s="51"/>
    </row>
    <row r="89" spans="1:11" x14ac:dyDescent="0.25">
      <c r="A89" s="65" t="s">
        <v>99</v>
      </c>
      <c r="B89" s="46">
        <f t="shared" si="0"/>
        <v>56</v>
      </c>
      <c r="C89" s="152" t="s">
        <v>261</v>
      </c>
      <c r="D89" s="173">
        <v>120.3</v>
      </c>
      <c r="E89" s="175">
        <v>121.5</v>
      </c>
      <c r="F89" s="175">
        <f t="shared" si="1"/>
        <v>181.2</v>
      </c>
      <c r="G89" s="180">
        <v>45</v>
      </c>
      <c r="H89" s="180">
        <v>45</v>
      </c>
      <c r="I89" s="180">
        <v>45</v>
      </c>
      <c r="J89" s="180">
        <v>46.2</v>
      </c>
      <c r="K89" s="51"/>
    </row>
    <row r="90" spans="1:11" x14ac:dyDescent="0.25">
      <c r="A90" s="65" t="s">
        <v>116</v>
      </c>
      <c r="B90" s="46">
        <f t="shared" si="0"/>
        <v>57</v>
      </c>
      <c r="C90" s="152" t="s">
        <v>262</v>
      </c>
      <c r="D90" s="173">
        <v>153.4</v>
      </c>
      <c r="E90" s="175">
        <v>800.4</v>
      </c>
      <c r="F90" s="175">
        <f t="shared" si="1"/>
        <v>0</v>
      </c>
      <c r="G90" s="180">
        <v>0</v>
      </c>
      <c r="H90" s="180">
        <v>0</v>
      </c>
      <c r="I90" s="180">
        <v>0</v>
      </c>
      <c r="J90" s="180">
        <v>0</v>
      </c>
      <c r="K90" s="51"/>
    </row>
    <row r="91" spans="1:11" x14ac:dyDescent="0.25">
      <c r="A91" s="49" t="s">
        <v>100</v>
      </c>
      <c r="B91" s="46">
        <f t="shared" si="0"/>
        <v>58</v>
      </c>
      <c r="C91" s="80" t="s">
        <v>263</v>
      </c>
      <c r="D91" s="162">
        <v>0</v>
      </c>
      <c r="E91" s="118">
        <f t="shared" si="1"/>
        <v>0</v>
      </c>
      <c r="F91" s="118">
        <f t="shared" si="1"/>
        <v>0</v>
      </c>
      <c r="G91" s="109">
        <v>0</v>
      </c>
      <c r="H91" s="109">
        <v>0</v>
      </c>
      <c r="I91" s="109">
        <v>0</v>
      </c>
      <c r="J91" s="109">
        <v>0</v>
      </c>
      <c r="K91" s="51"/>
    </row>
    <row r="92" spans="1:11" x14ac:dyDescent="0.25">
      <c r="A92" s="49" t="s">
        <v>101</v>
      </c>
      <c r="B92" s="46">
        <f t="shared" si="0"/>
        <v>59</v>
      </c>
      <c r="C92" s="80" t="s">
        <v>264</v>
      </c>
      <c r="D92" s="162"/>
      <c r="E92" s="118">
        <f t="shared" si="1"/>
        <v>53.7</v>
      </c>
      <c r="F92" s="118">
        <f t="shared" si="1"/>
        <v>53.7</v>
      </c>
      <c r="G92" s="109">
        <v>0</v>
      </c>
      <c r="H92" s="109">
        <v>0</v>
      </c>
      <c r="I92" s="109">
        <v>0</v>
      </c>
      <c r="J92" s="109">
        <v>53.7</v>
      </c>
      <c r="K92" s="51"/>
    </row>
    <row r="93" spans="1:11" x14ac:dyDescent="0.25">
      <c r="A93" s="49" t="s">
        <v>47</v>
      </c>
      <c r="B93" s="46">
        <f t="shared" si="0"/>
        <v>60</v>
      </c>
      <c r="C93" s="80" t="s">
        <v>265</v>
      </c>
      <c r="D93" s="162"/>
      <c r="E93" s="118">
        <f t="shared" si="1"/>
        <v>0</v>
      </c>
      <c r="F93" s="118">
        <f t="shared" si="1"/>
        <v>0</v>
      </c>
      <c r="G93" s="109">
        <v>0</v>
      </c>
      <c r="H93" s="109">
        <v>0</v>
      </c>
      <c r="I93" s="109">
        <v>0</v>
      </c>
      <c r="J93" s="109">
        <v>0</v>
      </c>
      <c r="K93" s="51"/>
    </row>
    <row r="94" spans="1:11" x14ac:dyDescent="0.25">
      <c r="A94" s="49" t="s">
        <v>150</v>
      </c>
      <c r="B94" s="46">
        <f t="shared" si="0"/>
        <v>61</v>
      </c>
      <c r="C94" s="80" t="s">
        <v>266</v>
      </c>
      <c r="D94" s="118"/>
      <c r="E94" s="118">
        <f t="shared" si="1"/>
        <v>1678.8</v>
      </c>
      <c r="F94" s="118">
        <f t="shared" si="1"/>
        <v>839.4</v>
      </c>
      <c r="G94" s="109">
        <v>0</v>
      </c>
      <c r="H94" s="109">
        <v>0</v>
      </c>
      <c r="I94" s="109">
        <v>839.4</v>
      </c>
      <c r="J94" s="109">
        <v>0</v>
      </c>
      <c r="K94" s="51"/>
    </row>
    <row r="95" spans="1:11" ht="15.75" thickBot="1" x14ac:dyDescent="0.3">
      <c r="A95" s="49" t="s">
        <v>151</v>
      </c>
      <c r="B95" s="46">
        <f t="shared" si="0"/>
        <v>62</v>
      </c>
      <c r="C95" s="80" t="s">
        <v>267</v>
      </c>
      <c r="D95" s="132">
        <v>16333.5</v>
      </c>
      <c r="E95" s="118">
        <v>61068.6</v>
      </c>
      <c r="F95" s="118">
        <f>G95+H95+I95+J95</f>
        <v>30871.200000000004</v>
      </c>
      <c r="G95" s="109">
        <v>5329</v>
      </c>
      <c r="H95" s="109">
        <v>7934.2</v>
      </c>
      <c r="I95" s="109">
        <v>8796.1</v>
      </c>
      <c r="J95" s="109">
        <v>8811.9</v>
      </c>
      <c r="K95" s="51"/>
    </row>
    <row r="96" spans="1:11" ht="15.75" thickBot="1" x14ac:dyDescent="0.3">
      <c r="A96" s="61" t="s">
        <v>105</v>
      </c>
      <c r="B96" s="62">
        <f>B95+1</f>
        <v>63</v>
      </c>
      <c r="C96" s="33">
        <v>1130</v>
      </c>
      <c r="D96" s="35">
        <f>SUM(D97:D106)</f>
        <v>5896.4</v>
      </c>
      <c r="E96" s="35">
        <f>SUM(E97:E106)</f>
        <v>5018.7</v>
      </c>
      <c r="F96" s="36">
        <f t="shared" si="1"/>
        <v>4606.5</v>
      </c>
      <c r="G96" s="36">
        <f>SUM(G97:G106)</f>
        <v>925.09999999999991</v>
      </c>
      <c r="H96" s="35">
        <f>SUM(H97:H106)</f>
        <v>1493.5</v>
      </c>
      <c r="I96" s="35">
        <f>SUM(I97:I106)</f>
        <v>1413.3</v>
      </c>
      <c r="J96" s="35">
        <f>SUM(J97:J106)</f>
        <v>774.59999999999991</v>
      </c>
      <c r="K96" s="35"/>
    </row>
    <row r="97" spans="1:11" x14ac:dyDescent="0.25">
      <c r="A97" s="45" t="s">
        <v>89</v>
      </c>
      <c r="B97" s="42">
        <f t="shared" si="0"/>
        <v>64</v>
      </c>
      <c r="C97" s="43" t="s">
        <v>162</v>
      </c>
      <c r="D97" s="139">
        <v>312.7</v>
      </c>
      <c r="E97" s="114">
        <v>1091.0999999999999</v>
      </c>
      <c r="F97" s="139">
        <f t="shared" si="1"/>
        <v>1099.2</v>
      </c>
      <c r="G97" s="109">
        <v>23.7</v>
      </c>
      <c r="H97" s="109">
        <v>385.1</v>
      </c>
      <c r="I97" s="109">
        <v>363.4</v>
      </c>
      <c r="J97" s="109">
        <v>327</v>
      </c>
      <c r="K97" s="57"/>
    </row>
    <row r="98" spans="1:11" x14ac:dyDescent="0.25">
      <c r="A98" s="49" t="s">
        <v>90</v>
      </c>
      <c r="B98" s="46">
        <f t="shared" si="0"/>
        <v>65</v>
      </c>
      <c r="C98" s="43" t="s">
        <v>163</v>
      </c>
      <c r="D98" s="118">
        <v>76.2</v>
      </c>
      <c r="E98" s="112">
        <v>250.1</v>
      </c>
      <c r="F98" s="118">
        <f t="shared" si="1"/>
        <v>257.2</v>
      </c>
      <c r="G98" s="109">
        <v>9.6</v>
      </c>
      <c r="H98" s="109">
        <v>89.8</v>
      </c>
      <c r="I98" s="109">
        <v>84.2</v>
      </c>
      <c r="J98" s="109">
        <v>73.599999999999994</v>
      </c>
      <c r="K98" s="51"/>
    </row>
    <row r="99" spans="1:11" x14ac:dyDescent="0.25">
      <c r="A99" s="49" t="s">
        <v>148</v>
      </c>
      <c r="B99" s="46">
        <f t="shared" si="0"/>
        <v>66</v>
      </c>
      <c r="C99" s="43" t="s">
        <v>164</v>
      </c>
      <c r="D99" s="118">
        <v>941</v>
      </c>
      <c r="E99" s="112">
        <v>771.5</v>
      </c>
      <c r="F99" s="118">
        <f t="shared" si="1"/>
        <v>468.8</v>
      </c>
      <c r="G99" s="109">
        <v>166.6</v>
      </c>
      <c r="H99" s="109">
        <v>156.9</v>
      </c>
      <c r="I99" s="109">
        <v>130.80000000000001</v>
      </c>
      <c r="J99" s="109">
        <v>14.5</v>
      </c>
      <c r="K99" s="51"/>
    </row>
    <row r="100" spans="1:11" x14ac:dyDescent="0.25">
      <c r="A100" s="49" t="s">
        <v>45</v>
      </c>
      <c r="B100" s="46">
        <f t="shared" ref="B100:B106" si="4">B99+1</f>
        <v>67</v>
      </c>
      <c r="C100" s="43" t="s">
        <v>165</v>
      </c>
      <c r="D100" s="118">
        <v>274</v>
      </c>
      <c r="E100" s="112">
        <v>25.6</v>
      </c>
      <c r="F100" s="118">
        <f t="shared" si="1"/>
        <v>0</v>
      </c>
      <c r="G100" s="109">
        <v>0</v>
      </c>
      <c r="H100" s="109">
        <v>0</v>
      </c>
      <c r="I100" s="109">
        <v>0</v>
      </c>
      <c r="J100" s="109">
        <v>0</v>
      </c>
      <c r="K100" s="51"/>
    </row>
    <row r="101" spans="1:11" x14ac:dyDescent="0.25">
      <c r="A101" s="49" t="s">
        <v>46</v>
      </c>
      <c r="B101" s="46">
        <f t="shared" si="4"/>
        <v>68</v>
      </c>
      <c r="C101" s="43" t="s">
        <v>166</v>
      </c>
      <c r="D101" s="118"/>
      <c r="E101" s="112"/>
      <c r="F101" s="118">
        <f t="shared" si="1"/>
        <v>0</v>
      </c>
      <c r="G101" s="109">
        <v>0</v>
      </c>
      <c r="H101" s="109">
        <v>0</v>
      </c>
      <c r="I101" s="109">
        <v>0</v>
      </c>
      <c r="J101" s="109">
        <v>0</v>
      </c>
      <c r="K101" s="51"/>
    </row>
    <row r="102" spans="1:11" x14ac:dyDescent="0.25">
      <c r="A102" s="49" t="s">
        <v>149</v>
      </c>
      <c r="B102" s="46">
        <f t="shared" si="4"/>
        <v>69</v>
      </c>
      <c r="C102" s="43" t="s">
        <v>167</v>
      </c>
      <c r="D102" s="118">
        <v>3773</v>
      </c>
      <c r="E102" s="112">
        <v>2317.5</v>
      </c>
      <c r="F102" s="118">
        <f t="shared" si="1"/>
        <v>2236.3999999999996</v>
      </c>
      <c r="G102" s="109">
        <v>609.79999999999995</v>
      </c>
      <c r="H102" s="109">
        <v>635.29999999999995</v>
      </c>
      <c r="I102" s="109">
        <v>738.6</v>
      </c>
      <c r="J102" s="109">
        <v>252.7</v>
      </c>
      <c r="K102" s="51"/>
    </row>
    <row r="103" spans="1:11" x14ac:dyDescent="0.25">
      <c r="A103" s="49" t="s">
        <v>100</v>
      </c>
      <c r="B103" s="46">
        <f t="shared" si="4"/>
        <v>70</v>
      </c>
      <c r="C103" s="43" t="s">
        <v>168</v>
      </c>
      <c r="D103" s="118"/>
      <c r="E103" s="112"/>
      <c r="F103" s="118">
        <f t="shared" si="1"/>
        <v>0</v>
      </c>
      <c r="G103" s="109">
        <v>0</v>
      </c>
      <c r="H103" s="109">
        <v>0</v>
      </c>
      <c r="I103" s="109">
        <v>0</v>
      </c>
      <c r="J103" s="109">
        <v>0</v>
      </c>
      <c r="K103" s="51"/>
    </row>
    <row r="104" spans="1:11" x14ac:dyDescent="0.25">
      <c r="A104" s="49" t="s">
        <v>101</v>
      </c>
      <c r="B104" s="46">
        <f t="shared" si="4"/>
        <v>71</v>
      </c>
      <c r="C104" s="43" t="s">
        <v>169</v>
      </c>
      <c r="D104" s="118">
        <v>185.8</v>
      </c>
      <c r="E104" s="112">
        <v>266.8</v>
      </c>
      <c r="F104" s="118">
        <f t="shared" si="1"/>
        <v>174.8</v>
      </c>
      <c r="G104" s="109">
        <v>68</v>
      </c>
      <c r="H104" s="109">
        <v>71</v>
      </c>
      <c r="I104" s="109">
        <v>35.799999999999997</v>
      </c>
      <c r="J104" s="109">
        <v>0</v>
      </c>
      <c r="K104" s="51"/>
    </row>
    <row r="105" spans="1:11" x14ac:dyDescent="0.25">
      <c r="A105" s="49" t="s">
        <v>47</v>
      </c>
      <c r="B105" s="46">
        <f t="shared" si="4"/>
        <v>72</v>
      </c>
      <c r="C105" s="43" t="s">
        <v>170</v>
      </c>
      <c r="D105" s="118"/>
      <c r="E105" s="112"/>
      <c r="F105" s="118">
        <f t="shared" si="1"/>
        <v>0</v>
      </c>
      <c r="G105" s="109">
        <v>0</v>
      </c>
      <c r="H105" s="109">
        <v>0</v>
      </c>
      <c r="I105" s="109">
        <v>0</v>
      </c>
      <c r="J105" s="109">
        <v>0</v>
      </c>
      <c r="K105" s="51"/>
    </row>
    <row r="106" spans="1:11" ht="15.75" thickBot="1" x14ac:dyDescent="0.3">
      <c r="A106" s="49" t="s">
        <v>150</v>
      </c>
      <c r="B106" s="58">
        <f t="shared" si="4"/>
        <v>73</v>
      </c>
      <c r="C106" s="43" t="s">
        <v>171</v>
      </c>
      <c r="D106" s="132">
        <v>333.7</v>
      </c>
      <c r="E106" s="112">
        <v>296.10000000000002</v>
      </c>
      <c r="F106" s="118">
        <f t="shared" si="1"/>
        <v>370.1</v>
      </c>
      <c r="G106" s="109">
        <v>47.4</v>
      </c>
      <c r="H106" s="109">
        <v>155.4</v>
      </c>
      <c r="I106" s="109">
        <v>60.5</v>
      </c>
      <c r="J106" s="109">
        <v>106.8</v>
      </c>
      <c r="K106" s="51"/>
    </row>
    <row r="107" spans="1:11" ht="15.75" thickBot="1" x14ac:dyDescent="0.3">
      <c r="A107" s="61" t="s">
        <v>160</v>
      </c>
      <c r="B107" s="62">
        <f>B106+1</f>
        <v>74</v>
      </c>
      <c r="C107" s="33">
        <v>1140</v>
      </c>
      <c r="D107" s="35">
        <f>D108+D119+D125</f>
        <v>29173.7</v>
      </c>
      <c r="E107" s="35">
        <f>E108+E119+E125</f>
        <v>27219.300000000003</v>
      </c>
      <c r="F107" s="36">
        <f t="shared" si="1"/>
        <v>35322.200000000004</v>
      </c>
      <c r="G107" s="35">
        <f>G108+G119+G125</f>
        <v>15940.1</v>
      </c>
      <c r="H107" s="35">
        <f>H108+H119+H125</f>
        <v>8972.7000000000007</v>
      </c>
      <c r="I107" s="35">
        <f>I108+I119+I125</f>
        <v>7591.5</v>
      </c>
      <c r="J107" s="35">
        <f>J108+J119+J125</f>
        <v>2817.8999999999996</v>
      </c>
      <c r="K107" s="66"/>
    </row>
    <row r="108" spans="1:11" ht="15.75" thickBot="1" x14ac:dyDescent="0.3">
      <c r="A108" s="61" t="s">
        <v>161</v>
      </c>
      <c r="B108" s="62">
        <f>B107+1</f>
        <v>75</v>
      </c>
      <c r="C108" s="33">
        <v>1150</v>
      </c>
      <c r="D108" s="35">
        <f>SUM(D109:D118)</f>
        <v>12216.6</v>
      </c>
      <c r="E108" s="35">
        <f>SUM(E109:E118)</f>
        <v>13369.3</v>
      </c>
      <c r="F108" s="36">
        <f>SUM(G108:J108)</f>
        <v>13928.5</v>
      </c>
      <c r="G108" s="35">
        <f>SUM(G109:G118)</f>
        <v>6851.6</v>
      </c>
      <c r="H108" s="35">
        <f>SUM(H109:H118)</f>
        <v>3701.7</v>
      </c>
      <c r="I108" s="35">
        <f>SUM(I109:I118)</f>
        <v>3233</v>
      </c>
      <c r="J108" s="35">
        <f>SUM(J109:J118)</f>
        <v>142.19999999999999</v>
      </c>
      <c r="K108" s="66"/>
    </row>
    <row r="109" spans="1:11" x14ac:dyDescent="0.25">
      <c r="A109" s="45" t="s">
        <v>89</v>
      </c>
      <c r="B109" s="42">
        <f>B108+1</f>
        <v>76</v>
      </c>
      <c r="C109" s="43" t="s">
        <v>111</v>
      </c>
      <c r="D109" s="139">
        <v>2697.8</v>
      </c>
      <c r="E109" s="109">
        <v>5071.1000000000004</v>
      </c>
      <c r="F109" s="117">
        <f t="shared" si="1"/>
        <v>2529.8000000000002</v>
      </c>
      <c r="G109" s="109">
        <v>1248.9000000000001</v>
      </c>
      <c r="H109" s="109">
        <v>873.2</v>
      </c>
      <c r="I109" s="109">
        <v>407.7</v>
      </c>
      <c r="J109" s="109">
        <v>0</v>
      </c>
      <c r="K109" s="109"/>
    </row>
    <row r="110" spans="1:11" x14ac:dyDescent="0.25">
      <c r="A110" s="49" t="s">
        <v>90</v>
      </c>
      <c r="B110" s="46">
        <f t="shared" ref="B110:B173" si="5">B109+1</f>
        <v>77</v>
      </c>
      <c r="C110" s="43" t="s">
        <v>174</v>
      </c>
      <c r="D110" s="118">
        <v>595.4</v>
      </c>
      <c r="E110" s="101">
        <v>1146</v>
      </c>
      <c r="F110" s="118">
        <f t="shared" si="1"/>
        <v>595.29999999999995</v>
      </c>
      <c r="G110" s="109">
        <v>336.2</v>
      </c>
      <c r="H110" s="109">
        <v>250.3</v>
      </c>
      <c r="I110" s="109">
        <v>8.8000000000000007</v>
      </c>
      <c r="J110" s="109">
        <v>0</v>
      </c>
      <c r="K110" s="101"/>
    </row>
    <row r="111" spans="1:11" x14ac:dyDescent="0.25">
      <c r="A111" s="49" t="s">
        <v>148</v>
      </c>
      <c r="B111" s="46">
        <f t="shared" si="5"/>
        <v>78</v>
      </c>
      <c r="C111" s="43" t="s">
        <v>175</v>
      </c>
      <c r="D111" s="118">
        <v>0</v>
      </c>
      <c r="E111" s="101">
        <v>100</v>
      </c>
      <c r="F111" s="118">
        <f t="shared" si="1"/>
        <v>0</v>
      </c>
      <c r="G111" s="109">
        <v>0</v>
      </c>
      <c r="H111" s="109">
        <v>0</v>
      </c>
      <c r="I111" s="109">
        <v>0</v>
      </c>
      <c r="J111" s="109">
        <v>0</v>
      </c>
      <c r="K111" s="101"/>
    </row>
    <row r="112" spans="1:11" x14ac:dyDescent="0.25">
      <c r="A112" s="49" t="s">
        <v>45</v>
      </c>
      <c r="B112" s="46">
        <f t="shared" si="5"/>
        <v>79</v>
      </c>
      <c r="C112" s="43" t="s">
        <v>268</v>
      </c>
      <c r="D112" s="118">
        <v>834.9</v>
      </c>
      <c r="E112" s="101">
        <v>620</v>
      </c>
      <c r="F112" s="118">
        <f t="shared" si="1"/>
        <v>218</v>
      </c>
      <c r="G112" s="109">
        <v>200</v>
      </c>
      <c r="H112" s="109">
        <v>0</v>
      </c>
      <c r="I112" s="109">
        <v>18</v>
      </c>
      <c r="J112" s="109">
        <v>0</v>
      </c>
      <c r="K112" s="101"/>
    </row>
    <row r="113" spans="1:11" x14ac:dyDescent="0.25">
      <c r="A113" s="49" t="s">
        <v>46</v>
      </c>
      <c r="B113" s="46">
        <f t="shared" si="5"/>
        <v>80</v>
      </c>
      <c r="C113" s="43" t="s">
        <v>269</v>
      </c>
      <c r="D113" s="118"/>
      <c r="E113" s="101"/>
      <c r="F113" s="118">
        <f t="shared" si="1"/>
        <v>0</v>
      </c>
      <c r="G113" s="109">
        <v>0</v>
      </c>
      <c r="H113" s="109">
        <v>0</v>
      </c>
      <c r="I113" s="109">
        <v>0</v>
      </c>
      <c r="J113" s="109">
        <v>0</v>
      </c>
      <c r="K113" s="101"/>
    </row>
    <row r="114" spans="1:11" x14ac:dyDescent="0.25">
      <c r="A114" s="49" t="s">
        <v>149</v>
      </c>
      <c r="B114" s="46">
        <f t="shared" si="5"/>
        <v>81</v>
      </c>
      <c r="C114" s="43" t="s">
        <v>270</v>
      </c>
      <c r="D114" s="118">
        <v>0</v>
      </c>
      <c r="E114" s="101">
        <v>200</v>
      </c>
      <c r="F114" s="118">
        <f t="shared" si="1"/>
        <v>0</v>
      </c>
      <c r="G114" s="109">
        <v>0</v>
      </c>
      <c r="H114" s="109">
        <v>0</v>
      </c>
      <c r="I114" s="109">
        <v>0</v>
      </c>
      <c r="J114" s="109">
        <v>0</v>
      </c>
      <c r="K114" s="101"/>
    </row>
    <row r="115" spans="1:11" x14ac:dyDescent="0.25">
      <c r="A115" s="49" t="s">
        <v>100</v>
      </c>
      <c r="B115" s="46">
        <f t="shared" si="5"/>
        <v>82</v>
      </c>
      <c r="C115" s="43" t="s">
        <v>271</v>
      </c>
      <c r="D115" s="118"/>
      <c r="E115" s="101"/>
      <c r="F115" s="118">
        <f t="shared" ref="F115:F174" si="6">G115+H115+I115+J115</f>
        <v>0</v>
      </c>
      <c r="G115" s="109">
        <v>0</v>
      </c>
      <c r="H115" s="109">
        <v>0</v>
      </c>
      <c r="I115" s="109">
        <v>0</v>
      </c>
      <c r="J115" s="109">
        <v>0</v>
      </c>
      <c r="K115" s="101"/>
    </row>
    <row r="116" spans="1:11" x14ac:dyDescent="0.25">
      <c r="A116" s="49" t="s">
        <v>101</v>
      </c>
      <c r="B116" s="46">
        <f t="shared" si="5"/>
        <v>83</v>
      </c>
      <c r="C116" s="43" t="s">
        <v>272</v>
      </c>
      <c r="D116" s="118"/>
      <c r="E116" s="112"/>
      <c r="F116" s="118">
        <f t="shared" si="6"/>
        <v>0</v>
      </c>
      <c r="G116" s="109">
        <v>0</v>
      </c>
      <c r="H116" s="109">
        <v>0</v>
      </c>
      <c r="I116" s="109">
        <v>0</v>
      </c>
      <c r="J116" s="109">
        <v>0</v>
      </c>
      <c r="K116" s="101"/>
    </row>
    <row r="117" spans="1:11" x14ac:dyDescent="0.25">
      <c r="A117" s="49" t="s">
        <v>47</v>
      </c>
      <c r="B117" s="46">
        <f t="shared" si="5"/>
        <v>84</v>
      </c>
      <c r="C117" s="43" t="s">
        <v>273</v>
      </c>
      <c r="D117" s="118">
        <v>8088.5</v>
      </c>
      <c r="E117" s="112">
        <v>6232.2</v>
      </c>
      <c r="F117" s="118">
        <f t="shared" si="6"/>
        <v>10585.400000000001</v>
      </c>
      <c r="G117" s="109">
        <v>5066.5</v>
      </c>
      <c r="H117" s="109">
        <v>2578.1999999999998</v>
      </c>
      <c r="I117" s="109">
        <v>2798.5</v>
      </c>
      <c r="J117" s="109">
        <v>142.19999999999999</v>
      </c>
      <c r="K117" s="101"/>
    </row>
    <row r="118" spans="1:11" ht="15.75" thickBot="1" x14ac:dyDescent="0.3">
      <c r="A118" s="67" t="s">
        <v>150</v>
      </c>
      <c r="B118" s="56">
        <f t="shared" si="5"/>
        <v>85</v>
      </c>
      <c r="C118" s="68" t="s">
        <v>274</v>
      </c>
      <c r="D118" s="132"/>
      <c r="E118" s="110"/>
      <c r="F118" s="158">
        <f t="shared" si="6"/>
        <v>0</v>
      </c>
      <c r="G118" s="109">
        <v>0</v>
      </c>
      <c r="H118" s="109">
        <v>0</v>
      </c>
      <c r="I118" s="109">
        <v>0</v>
      </c>
      <c r="J118" s="109">
        <v>0</v>
      </c>
      <c r="K118" s="110"/>
    </row>
    <row r="119" spans="1:11" ht="15.75" thickBot="1" x14ac:dyDescent="0.3">
      <c r="A119" s="61" t="s">
        <v>275</v>
      </c>
      <c r="B119" s="62">
        <f t="shared" si="5"/>
        <v>86</v>
      </c>
      <c r="C119" s="33">
        <v>1160</v>
      </c>
      <c r="D119" s="35">
        <f>SUM(D120:D124)</f>
        <v>16879.400000000001</v>
      </c>
      <c r="E119" s="35">
        <f>SUM(E120:E124)</f>
        <v>13750.000000000002</v>
      </c>
      <c r="F119" s="36">
        <f t="shared" si="6"/>
        <v>20152</v>
      </c>
      <c r="G119" s="35">
        <f>G120+G121+G122+G123+G124</f>
        <v>9088.5</v>
      </c>
      <c r="H119" s="35">
        <f>H120+H121+H122+H123+H124</f>
        <v>5271</v>
      </c>
      <c r="I119" s="35">
        <f>I120+I121+I122+I123+I124</f>
        <v>3116.8</v>
      </c>
      <c r="J119" s="35">
        <f>J120+J121+J122+J123+J124</f>
        <v>2675.7</v>
      </c>
      <c r="K119" s="66"/>
    </row>
    <row r="120" spans="1:11" x14ac:dyDescent="0.25">
      <c r="A120" s="70" t="s">
        <v>122</v>
      </c>
      <c r="B120" s="71">
        <f t="shared" si="5"/>
        <v>87</v>
      </c>
      <c r="C120" s="63" t="s">
        <v>276</v>
      </c>
      <c r="D120" s="170">
        <v>13079.2</v>
      </c>
      <c r="E120" s="170">
        <v>8600</v>
      </c>
      <c r="F120" s="117">
        <f t="shared" si="6"/>
        <v>13277.000000000002</v>
      </c>
      <c r="G120" s="182">
        <v>7000.3</v>
      </c>
      <c r="H120" s="182">
        <v>3850.4</v>
      </c>
      <c r="I120" s="182">
        <v>1365.7</v>
      </c>
      <c r="J120" s="182">
        <v>1060.5999999999999</v>
      </c>
      <c r="K120" s="57"/>
    </row>
    <row r="121" spans="1:11" x14ac:dyDescent="0.25">
      <c r="A121" s="65" t="s">
        <v>123</v>
      </c>
      <c r="B121" s="46">
        <f t="shared" si="5"/>
        <v>88</v>
      </c>
      <c r="C121" s="63" t="s">
        <v>277</v>
      </c>
      <c r="D121" s="171">
        <v>351.5</v>
      </c>
      <c r="E121" s="171">
        <v>539.6</v>
      </c>
      <c r="F121" s="118">
        <f t="shared" si="6"/>
        <v>650</v>
      </c>
      <c r="G121" s="182">
        <v>219.5</v>
      </c>
      <c r="H121" s="182">
        <v>161.9</v>
      </c>
      <c r="I121" s="182">
        <v>165</v>
      </c>
      <c r="J121" s="182">
        <v>103.6</v>
      </c>
      <c r="K121" s="51"/>
    </row>
    <row r="122" spans="1:11" x14ac:dyDescent="0.25">
      <c r="A122" s="65" t="s">
        <v>124</v>
      </c>
      <c r="B122" s="46">
        <f t="shared" si="5"/>
        <v>89</v>
      </c>
      <c r="C122" s="63" t="s">
        <v>278</v>
      </c>
      <c r="D122" s="171">
        <v>2770.6</v>
      </c>
      <c r="E122" s="171">
        <v>3500</v>
      </c>
      <c r="F122" s="118">
        <f t="shared" si="6"/>
        <v>5000</v>
      </c>
      <c r="G122" s="182">
        <v>1200.8</v>
      </c>
      <c r="H122" s="182">
        <v>1023.5</v>
      </c>
      <c r="I122" s="182">
        <v>1446.6</v>
      </c>
      <c r="J122" s="182">
        <v>1329.1</v>
      </c>
      <c r="K122" s="51"/>
    </row>
    <row r="123" spans="1:11" x14ac:dyDescent="0.25">
      <c r="A123" s="65" t="s">
        <v>125</v>
      </c>
      <c r="B123" s="46">
        <f t="shared" si="5"/>
        <v>90</v>
      </c>
      <c r="C123" s="63" t="s">
        <v>279</v>
      </c>
      <c r="D123" s="171">
        <v>556.20000000000005</v>
      </c>
      <c r="E123" s="171">
        <v>928.7</v>
      </c>
      <c r="F123" s="118">
        <f t="shared" si="6"/>
        <v>984.3</v>
      </c>
      <c r="G123" s="182">
        <v>566</v>
      </c>
      <c r="H123" s="182">
        <v>178.9</v>
      </c>
      <c r="I123" s="182">
        <v>83.1</v>
      </c>
      <c r="J123" s="182">
        <v>156.30000000000001</v>
      </c>
      <c r="K123" s="51"/>
    </row>
    <row r="124" spans="1:11" ht="15.75" thickBot="1" x14ac:dyDescent="0.3">
      <c r="A124" s="72" t="s">
        <v>172</v>
      </c>
      <c r="B124" s="56">
        <f t="shared" si="5"/>
        <v>91</v>
      </c>
      <c r="C124" s="73" t="s">
        <v>280</v>
      </c>
      <c r="D124" s="172">
        <v>121.9</v>
      </c>
      <c r="E124" s="172">
        <v>181.7</v>
      </c>
      <c r="F124" s="158">
        <f t="shared" si="6"/>
        <v>240.7</v>
      </c>
      <c r="G124" s="182">
        <v>101.9</v>
      </c>
      <c r="H124" s="182">
        <v>56.3</v>
      </c>
      <c r="I124" s="182">
        <v>56.4</v>
      </c>
      <c r="J124" s="182">
        <v>26.1</v>
      </c>
      <c r="K124" s="69"/>
    </row>
    <row r="125" spans="1:11" ht="15.75" thickBot="1" x14ac:dyDescent="0.3">
      <c r="A125" s="61" t="s">
        <v>173</v>
      </c>
      <c r="B125" s="62">
        <f t="shared" si="5"/>
        <v>92</v>
      </c>
      <c r="C125" s="33">
        <v>1170</v>
      </c>
      <c r="D125" s="35">
        <f>SUM(D126:D128)</f>
        <v>77.7</v>
      </c>
      <c r="E125" s="35">
        <f>SUM(E126:E128)</f>
        <v>100</v>
      </c>
      <c r="F125" s="36">
        <f t="shared" si="6"/>
        <v>1241.7</v>
      </c>
      <c r="G125" s="35">
        <f>G126+G127+G128</f>
        <v>0</v>
      </c>
      <c r="H125" s="35">
        <f>H126+H127+H128</f>
        <v>0</v>
      </c>
      <c r="I125" s="35">
        <f>I126+I127+I128</f>
        <v>1241.7</v>
      </c>
      <c r="J125" s="35">
        <f>J126+J127+J128</f>
        <v>0</v>
      </c>
      <c r="K125" s="66"/>
    </row>
    <row r="126" spans="1:11" x14ac:dyDescent="0.25">
      <c r="A126" s="70" t="s">
        <v>102</v>
      </c>
      <c r="B126" s="42">
        <f t="shared" si="5"/>
        <v>93</v>
      </c>
      <c r="C126" s="63" t="s">
        <v>281</v>
      </c>
      <c r="D126" s="109">
        <v>77.7</v>
      </c>
      <c r="E126" s="109"/>
      <c r="F126" s="117">
        <f t="shared" si="6"/>
        <v>0</v>
      </c>
      <c r="G126" s="117">
        <v>0</v>
      </c>
      <c r="H126" s="117">
        <v>0</v>
      </c>
      <c r="I126" s="117">
        <v>0</v>
      </c>
      <c r="J126" s="117">
        <v>0</v>
      </c>
      <c r="K126" s="57"/>
    </row>
    <row r="127" spans="1:11" x14ac:dyDescent="0.25">
      <c r="A127" s="65" t="s">
        <v>103</v>
      </c>
      <c r="B127" s="46">
        <f t="shared" si="5"/>
        <v>94</v>
      </c>
      <c r="C127" s="64" t="s">
        <v>282</v>
      </c>
      <c r="D127" s="101"/>
      <c r="E127" s="101">
        <v>100</v>
      </c>
      <c r="F127" s="118">
        <f t="shared" si="6"/>
        <v>1241.7</v>
      </c>
      <c r="G127" s="118"/>
      <c r="H127" s="101"/>
      <c r="I127" s="101">
        <v>1241.7</v>
      </c>
      <c r="J127" s="101"/>
      <c r="K127" s="51"/>
    </row>
    <row r="128" spans="1:11" ht="15.75" thickBot="1" x14ac:dyDescent="0.3">
      <c r="A128" s="72" t="s">
        <v>104</v>
      </c>
      <c r="B128" s="56">
        <f t="shared" si="5"/>
        <v>95</v>
      </c>
      <c r="C128" s="108" t="s">
        <v>283</v>
      </c>
      <c r="D128" s="110"/>
      <c r="E128" s="110"/>
      <c r="F128" s="158">
        <f t="shared" si="6"/>
        <v>0</v>
      </c>
      <c r="G128" s="158"/>
      <c r="H128" s="110"/>
      <c r="I128" s="110"/>
      <c r="J128" s="110"/>
      <c r="K128" s="51"/>
    </row>
    <row r="129" spans="1:16" x14ac:dyDescent="0.25">
      <c r="A129" s="135" t="s">
        <v>284</v>
      </c>
      <c r="B129" s="136">
        <f t="shared" si="5"/>
        <v>96</v>
      </c>
      <c r="C129" s="156">
        <v>1180</v>
      </c>
      <c r="D129" s="169">
        <v>174032.8</v>
      </c>
      <c r="E129" s="169">
        <v>179106.5</v>
      </c>
      <c r="F129" s="139">
        <f>F51+F37-F69</f>
        <v>178262.80000000005</v>
      </c>
      <c r="G129" s="169">
        <f>F51+G37-G69</f>
        <v>195237.19999999998</v>
      </c>
      <c r="H129" s="169">
        <f>G129+H37-H69</f>
        <v>205393</v>
      </c>
      <c r="I129" s="169">
        <f t="shared" ref="I129:J129" si="7">H129+I37-I69</f>
        <v>205013.6</v>
      </c>
      <c r="J129" s="169">
        <f t="shared" si="7"/>
        <v>178262.80000000002</v>
      </c>
      <c r="K129" s="118"/>
      <c r="L129" s="115"/>
      <c r="M129" s="115"/>
      <c r="N129" s="115"/>
      <c r="O129" s="115"/>
      <c r="P129" s="115"/>
    </row>
    <row r="130" spans="1:16" ht="15.75" thickBot="1" x14ac:dyDescent="0.3">
      <c r="A130" s="149" t="s">
        <v>285</v>
      </c>
      <c r="B130" s="46">
        <f t="shared" si="5"/>
        <v>97</v>
      </c>
      <c r="C130" s="147">
        <v>1190</v>
      </c>
      <c r="D130" s="111">
        <v>11338.5</v>
      </c>
      <c r="E130" s="111">
        <v>38949.800000000003</v>
      </c>
      <c r="F130" s="132">
        <f>F52+F43+F42+F38-F96-F107</f>
        <v>63215.700000000004</v>
      </c>
      <c r="G130" s="111">
        <f>F52+G38+G42+G43-G96-G107</f>
        <v>45106.100000000006</v>
      </c>
      <c r="H130" s="111">
        <f>G130+H38+H42+H43-H96-H107</f>
        <v>51398.2</v>
      </c>
      <c r="I130" s="111">
        <f t="shared" ref="I130:J130" si="8">H130+I38+I42+I43-I96-I107</f>
        <v>56979.5</v>
      </c>
      <c r="J130" s="111">
        <f t="shared" si="8"/>
        <v>63215.69999999999</v>
      </c>
      <c r="K130" s="132"/>
      <c r="L130" s="115"/>
      <c r="M130" s="115"/>
      <c r="N130" s="115"/>
      <c r="O130" s="115"/>
      <c r="P130" s="115"/>
    </row>
    <row r="131" spans="1:16" ht="15.75" thickBot="1" x14ac:dyDescent="0.3">
      <c r="A131" s="154" t="s">
        <v>176</v>
      </c>
      <c r="B131" s="137">
        <f t="shared" si="5"/>
        <v>98</v>
      </c>
      <c r="C131" s="138">
        <v>1200</v>
      </c>
      <c r="D131" s="119">
        <v>48586.3</v>
      </c>
      <c r="E131" s="119">
        <v>32685</v>
      </c>
      <c r="F131" s="120">
        <f t="shared" si="6"/>
        <v>23422.200000000004</v>
      </c>
      <c r="G131" s="120">
        <v>22287</v>
      </c>
      <c r="H131" s="119">
        <v>16447.900000000001</v>
      </c>
      <c r="I131" s="119">
        <v>5201.8999999999996</v>
      </c>
      <c r="J131" s="119">
        <v>-20514.599999999999</v>
      </c>
      <c r="K131" s="35"/>
      <c r="L131" s="141"/>
      <c r="M131" s="115"/>
      <c r="N131" s="115"/>
      <c r="O131" s="115"/>
      <c r="P131" s="115"/>
    </row>
    <row r="132" spans="1:16" ht="15.75" thickBot="1" x14ac:dyDescent="0.3">
      <c r="A132" s="155" t="s">
        <v>48</v>
      </c>
      <c r="B132" s="125">
        <f t="shared" si="5"/>
        <v>99</v>
      </c>
      <c r="C132" s="128">
        <v>1210</v>
      </c>
      <c r="D132" s="126">
        <v>269069.09999999998</v>
      </c>
      <c r="E132" s="126">
        <v>328819.59999999998</v>
      </c>
      <c r="F132" s="122">
        <f>F35</f>
        <v>310508.2</v>
      </c>
      <c r="G132" s="122">
        <f>G35</f>
        <v>89138.3</v>
      </c>
      <c r="H132" s="122">
        <f>H35</f>
        <v>82869.900000000009</v>
      </c>
      <c r="I132" s="122">
        <f>I35</f>
        <v>74933.3</v>
      </c>
      <c r="J132" s="122">
        <f>J35</f>
        <v>63566.7</v>
      </c>
      <c r="K132" s="119"/>
      <c r="L132" s="103"/>
    </row>
    <row r="133" spans="1:16" x14ac:dyDescent="0.25">
      <c r="A133" s="123" t="s">
        <v>49</v>
      </c>
      <c r="B133" s="124">
        <f t="shared" si="5"/>
        <v>100</v>
      </c>
      <c r="C133" s="127">
        <v>1220</v>
      </c>
      <c r="D133" s="122">
        <v>269069.09999999998</v>
      </c>
      <c r="E133" s="122">
        <v>328819.59999999998</v>
      </c>
      <c r="F133" s="122">
        <f>SUM(F53,F131)</f>
        <v>310508.2</v>
      </c>
      <c r="G133" s="122">
        <f>G53+G131</f>
        <v>89138.3</v>
      </c>
      <c r="H133" s="122">
        <f>H53+H131</f>
        <v>82869.899999999994</v>
      </c>
      <c r="I133" s="122">
        <f>I53+I131</f>
        <v>74933.3</v>
      </c>
      <c r="J133" s="122">
        <f>J53+J131</f>
        <v>63566.69999999999</v>
      </c>
      <c r="K133" s="122"/>
    </row>
    <row r="134" spans="1:16" ht="15.75" thickBot="1" x14ac:dyDescent="0.3">
      <c r="A134" s="74" t="s">
        <v>50</v>
      </c>
      <c r="B134" s="121">
        <f t="shared" si="5"/>
        <v>101</v>
      </c>
      <c r="C134" s="75">
        <v>1230</v>
      </c>
      <c r="D134" s="157">
        <v>0</v>
      </c>
      <c r="E134" s="157">
        <v>0</v>
      </c>
      <c r="F134" s="157">
        <f>SUM(F132-F133)</f>
        <v>0</v>
      </c>
      <c r="G134" s="157">
        <f>SUM(G132-G133)</f>
        <v>0</v>
      </c>
      <c r="H134" s="157">
        <f>SUM(H132-H133)</f>
        <v>1.4551915228366852E-11</v>
      </c>
      <c r="I134" s="157">
        <f>SUM(I132-I133)</f>
        <v>0</v>
      </c>
      <c r="J134" s="157">
        <f>SUM(J132-J133)</f>
        <v>7.2759576141834259E-12</v>
      </c>
      <c r="K134" s="76"/>
    </row>
    <row r="135" spans="1:16" ht="15.75" thickBot="1" x14ac:dyDescent="0.3">
      <c r="A135" s="61" t="s">
        <v>51</v>
      </c>
      <c r="B135" s="62">
        <f t="shared" si="5"/>
        <v>102</v>
      </c>
      <c r="C135" s="33">
        <v>2000</v>
      </c>
      <c r="D135" s="35">
        <v>56703.6</v>
      </c>
      <c r="E135" s="35">
        <v>64210.3</v>
      </c>
      <c r="F135" s="36">
        <f t="shared" si="6"/>
        <v>69553.225000000006</v>
      </c>
      <c r="G135" s="36">
        <f>SUM(G136:G138)</f>
        <v>14967.191500000001</v>
      </c>
      <c r="H135" s="35">
        <f>SUM(H136:H138)</f>
        <v>15998.745499999999</v>
      </c>
      <c r="I135" s="35">
        <f>SUM(I136:I138)</f>
        <v>16931.895499999999</v>
      </c>
      <c r="J135" s="35">
        <f>SUM(J136:J138)</f>
        <v>21655.392500000002</v>
      </c>
      <c r="K135" s="35"/>
    </row>
    <row r="136" spans="1:16" x14ac:dyDescent="0.25">
      <c r="A136" s="49" t="s">
        <v>52</v>
      </c>
      <c r="B136" s="42">
        <f t="shared" si="5"/>
        <v>103</v>
      </c>
      <c r="C136" s="77">
        <v>2010</v>
      </c>
      <c r="D136" s="101">
        <v>29668.799999999999</v>
      </c>
      <c r="E136" s="101">
        <v>33675.9</v>
      </c>
      <c r="F136" s="139">
        <f t="shared" si="6"/>
        <v>36366.199999999997</v>
      </c>
      <c r="G136" s="118">
        <f>SUM(G56,G71,G98,G110)</f>
        <v>7870.4000000000005</v>
      </c>
      <c r="H136" s="101">
        <f>SUM(H56,H71,H98,H110)</f>
        <v>8422.1</v>
      </c>
      <c r="I136" s="101">
        <f>SUM(I56,I71,I98,I110)</f>
        <v>8825</v>
      </c>
      <c r="J136" s="101">
        <f>SUM(J56,J71,J98,J110)</f>
        <v>11248.7</v>
      </c>
      <c r="K136" s="101"/>
    </row>
    <row r="137" spans="1:16" x14ac:dyDescent="0.25">
      <c r="A137" s="49" t="s">
        <v>53</v>
      </c>
      <c r="B137" s="46">
        <f t="shared" si="5"/>
        <v>104</v>
      </c>
      <c r="C137" s="77">
        <v>2020</v>
      </c>
      <c r="D137" s="101">
        <v>27034.799999999999</v>
      </c>
      <c r="E137" s="101">
        <v>30534.400000000001</v>
      </c>
      <c r="F137" s="118">
        <f t="shared" si="6"/>
        <v>33180.224999999999</v>
      </c>
      <c r="G137" s="118">
        <f>G183*19.5%</f>
        <v>7095.9915000000001</v>
      </c>
      <c r="H137" s="101">
        <f>H183*19.5%</f>
        <v>7575.1454999999987</v>
      </c>
      <c r="I137" s="101">
        <f>I183*19.5%</f>
        <v>8103.5955000000004</v>
      </c>
      <c r="J137" s="101">
        <f>J183*19.5%</f>
        <v>10405.4925</v>
      </c>
      <c r="K137" s="101"/>
    </row>
    <row r="138" spans="1:16" x14ac:dyDescent="0.25">
      <c r="A138" s="49" t="s">
        <v>54</v>
      </c>
      <c r="B138" s="46">
        <f t="shared" si="5"/>
        <v>105</v>
      </c>
      <c r="C138" s="77">
        <v>2030</v>
      </c>
      <c r="D138" s="101"/>
      <c r="E138" s="101"/>
      <c r="F138" s="118">
        <f t="shared" si="6"/>
        <v>6.8</v>
      </c>
      <c r="G138" s="118">
        <v>0.8</v>
      </c>
      <c r="H138" s="101">
        <v>1.5</v>
      </c>
      <c r="I138" s="101">
        <v>3.3</v>
      </c>
      <c r="J138" s="101">
        <v>1.2</v>
      </c>
      <c r="K138" s="101"/>
    </row>
    <row r="139" spans="1:16" ht="15.75" thickBot="1" x14ac:dyDescent="0.3">
      <c r="A139" s="67" t="s">
        <v>55</v>
      </c>
      <c r="B139" s="58">
        <f t="shared" si="5"/>
        <v>106</v>
      </c>
      <c r="C139" s="78">
        <v>2040</v>
      </c>
      <c r="D139" s="110"/>
      <c r="E139" s="110"/>
      <c r="F139" s="132">
        <f t="shared" si="6"/>
        <v>0</v>
      </c>
      <c r="G139" s="158">
        <v>0</v>
      </c>
      <c r="H139" s="110">
        <v>0</v>
      </c>
      <c r="I139" s="110">
        <v>0</v>
      </c>
      <c r="J139" s="110">
        <v>0</v>
      </c>
      <c r="K139" s="110"/>
    </row>
    <row r="140" spans="1:16" ht="15.75" thickBot="1" x14ac:dyDescent="0.3">
      <c r="A140" s="61" t="s">
        <v>56</v>
      </c>
      <c r="B140" s="62">
        <f t="shared" si="5"/>
        <v>107</v>
      </c>
      <c r="C140" s="33">
        <v>3000</v>
      </c>
      <c r="D140" s="35">
        <f>SUM(D141:D143,D150)</f>
        <v>16411.2</v>
      </c>
      <c r="E140" s="35">
        <f>SUM(E141:E143,E150)</f>
        <v>61168.6</v>
      </c>
      <c r="F140" s="36">
        <f t="shared" si="6"/>
        <v>30871.200000000004</v>
      </c>
      <c r="G140" s="36">
        <f>SUM(G141:G143,G150)</f>
        <v>5329</v>
      </c>
      <c r="H140" s="35">
        <f>SUM(H141:H143,H150)</f>
        <v>7934.2</v>
      </c>
      <c r="I140" s="35">
        <f t="shared" ref="I140:J140" si="9">SUM(I141:I143,I150)</f>
        <v>8796.1</v>
      </c>
      <c r="J140" s="35">
        <f t="shared" si="9"/>
        <v>8811.9000000000015</v>
      </c>
      <c r="K140" s="35"/>
    </row>
    <row r="141" spans="1:16" x14ac:dyDescent="0.25">
      <c r="A141" s="45" t="s">
        <v>57</v>
      </c>
      <c r="B141" s="42">
        <f t="shared" si="5"/>
        <v>108</v>
      </c>
      <c r="C141" s="43">
        <v>3010</v>
      </c>
      <c r="D141" s="109"/>
      <c r="E141" s="109"/>
      <c r="F141" s="139">
        <f t="shared" si="6"/>
        <v>0</v>
      </c>
      <c r="G141" s="117">
        <v>0</v>
      </c>
      <c r="H141" s="117">
        <v>0</v>
      </c>
      <c r="I141" s="117">
        <v>0</v>
      </c>
      <c r="J141" s="117">
        <v>0</v>
      </c>
      <c r="K141" s="57"/>
    </row>
    <row r="142" spans="1:16" x14ac:dyDescent="0.25">
      <c r="A142" s="49" t="s">
        <v>58</v>
      </c>
      <c r="B142" s="46">
        <f t="shared" si="5"/>
        <v>109</v>
      </c>
      <c r="C142" s="77">
        <v>3020</v>
      </c>
      <c r="D142" s="101"/>
      <c r="E142" s="101"/>
      <c r="F142" s="118">
        <f t="shared" si="6"/>
        <v>0</v>
      </c>
      <c r="G142" s="117">
        <v>0</v>
      </c>
      <c r="H142" s="117">
        <v>0</v>
      </c>
      <c r="I142" s="117">
        <v>0</v>
      </c>
      <c r="J142" s="117">
        <v>0</v>
      </c>
      <c r="K142" s="51"/>
    </row>
    <row r="143" spans="1:16" x14ac:dyDescent="0.25">
      <c r="A143" s="49" t="s">
        <v>59</v>
      </c>
      <c r="B143" s="46">
        <f t="shared" si="5"/>
        <v>110</v>
      </c>
      <c r="C143" s="77">
        <v>3030</v>
      </c>
      <c r="D143" s="101">
        <v>16411.2</v>
      </c>
      <c r="E143" s="101">
        <v>61168.6</v>
      </c>
      <c r="F143" s="118">
        <f t="shared" si="6"/>
        <v>30871.200000000004</v>
      </c>
      <c r="G143" s="117">
        <f>SUM(G144:G149)</f>
        <v>5329</v>
      </c>
      <c r="H143" s="117">
        <f>SUM(H144:H149)</f>
        <v>7934.2</v>
      </c>
      <c r="I143" s="117">
        <f t="shared" ref="I143:J143" si="10">SUM(I144:I149)</f>
        <v>8796.1</v>
      </c>
      <c r="J143" s="117">
        <f t="shared" si="10"/>
        <v>8811.9000000000015</v>
      </c>
      <c r="K143" s="51"/>
    </row>
    <row r="144" spans="1:16" x14ac:dyDescent="0.25">
      <c r="A144" s="49" t="s">
        <v>60</v>
      </c>
      <c r="B144" s="46">
        <f t="shared" si="5"/>
        <v>111</v>
      </c>
      <c r="C144" s="77" t="s">
        <v>177</v>
      </c>
      <c r="D144" s="101"/>
      <c r="E144" s="101"/>
      <c r="F144" s="118">
        <f t="shared" si="6"/>
        <v>0</v>
      </c>
      <c r="G144" s="117">
        <v>0</v>
      </c>
      <c r="H144" s="117">
        <v>0</v>
      </c>
      <c r="I144" s="117">
        <v>0</v>
      </c>
      <c r="J144" s="117">
        <v>0</v>
      </c>
      <c r="K144" s="51"/>
    </row>
    <row r="145" spans="1:11" x14ac:dyDescent="0.25">
      <c r="A145" s="49" t="s">
        <v>61</v>
      </c>
      <c r="B145" s="46">
        <f t="shared" si="5"/>
        <v>112</v>
      </c>
      <c r="C145" s="77" t="s">
        <v>178</v>
      </c>
      <c r="D145" s="101">
        <v>11418</v>
      </c>
      <c r="E145" s="101">
        <v>37816.199999999997</v>
      </c>
      <c r="F145" s="118">
        <f t="shared" si="6"/>
        <v>6113.9</v>
      </c>
      <c r="G145" s="117">
        <v>1265.2</v>
      </c>
      <c r="H145" s="117">
        <v>1155</v>
      </c>
      <c r="I145" s="117">
        <v>496.4</v>
      </c>
      <c r="J145" s="117">
        <v>3197.3</v>
      </c>
      <c r="K145" s="51"/>
    </row>
    <row r="146" spans="1:11" x14ac:dyDescent="0.25">
      <c r="A146" s="49" t="s">
        <v>62</v>
      </c>
      <c r="B146" s="46">
        <f t="shared" si="5"/>
        <v>113</v>
      </c>
      <c r="C146" s="77" t="s">
        <v>179</v>
      </c>
      <c r="D146" s="101"/>
      <c r="E146" s="101"/>
      <c r="F146" s="118">
        <f t="shared" si="6"/>
        <v>0</v>
      </c>
      <c r="G146" s="117">
        <v>0</v>
      </c>
      <c r="H146" s="117">
        <v>0</v>
      </c>
      <c r="I146" s="117">
        <v>0</v>
      </c>
      <c r="J146" s="117">
        <v>0</v>
      </c>
      <c r="K146" s="51"/>
    </row>
    <row r="147" spans="1:11" x14ac:dyDescent="0.25">
      <c r="A147" s="49" t="s">
        <v>63</v>
      </c>
      <c r="B147" s="46">
        <f t="shared" si="5"/>
        <v>114</v>
      </c>
      <c r="C147" s="77" t="s">
        <v>180</v>
      </c>
      <c r="D147" s="101"/>
      <c r="E147" s="101"/>
      <c r="F147" s="118">
        <f t="shared" si="6"/>
        <v>0</v>
      </c>
      <c r="G147" s="117">
        <v>0</v>
      </c>
      <c r="H147" s="117">
        <v>0</v>
      </c>
      <c r="I147" s="117">
        <v>0</v>
      </c>
      <c r="J147" s="117">
        <v>0</v>
      </c>
      <c r="K147" s="51"/>
    </row>
    <row r="148" spans="1:11" ht="25.5" x14ac:dyDescent="0.25">
      <c r="A148" s="49" t="s">
        <v>64</v>
      </c>
      <c r="B148" s="46">
        <f t="shared" si="5"/>
        <v>115</v>
      </c>
      <c r="C148" s="77" t="s">
        <v>181</v>
      </c>
      <c r="D148" s="101"/>
      <c r="E148" s="101"/>
      <c r="F148" s="118">
        <f t="shared" si="6"/>
        <v>0</v>
      </c>
      <c r="G148" s="117">
        <v>0</v>
      </c>
      <c r="H148" s="117">
        <v>0</v>
      </c>
      <c r="I148" s="117">
        <v>0</v>
      </c>
      <c r="J148" s="117">
        <v>0</v>
      </c>
      <c r="K148" s="51"/>
    </row>
    <row r="149" spans="1:11" x14ac:dyDescent="0.25">
      <c r="A149" s="49" t="s">
        <v>65</v>
      </c>
      <c r="B149" s="46">
        <f t="shared" si="5"/>
        <v>116</v>
      </c>
      <c r="C149" s="77" t="s">
        <v>182</v>
      </c>
      <c r="D149" s="101">
        <v>4993.2</v>
      </c>
      <c r="E149" s="101">
        <v>23352.400000000001</v>
      </c>
      <c r="F149" s="118">
        <f t="shared" si="6"/>
        <v>24757.300000000003</v>
      </c>
      <c r="G149" s="117">
        <v>4063.8</v>
      </c>
      <c r="H149" s="117">
        <v>6779.2</v>
      </c>
      <c r="I149" s="117">
        <v>8299.7000000000007</v>
      </c>
      <c r="J149" s="117">
        <v>5614.6</v>
      </c>
      <c r="K149" s="51"/>
    </row>
    <row r="150" spans="1:11" ht="15.75" thickBot="1" x14ac:dyDescent="0.3">
      <c r="A150" s="67" t="s">
        <v>112</v>
      </c>
      <c r="B150" s="58">
        <f t="shared" si="5"/>
        <v>117</v>
      </c>
      <c r="C150" s="78">
        <v>3040</v>
      </c>
      <c r="D150" s="168"/>
      <c r="E150" s="168"/>
      <c r="F150" s="132">
        <f t="shared" si="6"/>
        <v>0</v>
      </c>
      <c r="G150" s="117">
        <v>0</v>
      </c>
      <c r="H150" s="117">
        <v>0</v>
      </c>
      <c r="I150" s="117">
        <v>0</v>
      </c>
      <c r="J150" s="117">
        <v>0</v>
      </c>
      <c r="K150" s="79"/>
    </row>
    <row r="151" spans="1:11" ht="15.75" thickBot="1" x14ac:dyDescent="0.3">
      <c r="A151" s="61" t="s">
        <v>126</v>
      </c>
      <c r="B151" s="62">
        <f t="shared" si="5"/>
        <v>118</v>
      </c>
      <c r="C151" s="33">
        <v>4000</v>
      </c>
      <c r="D151" s="35">
        <v>78246</v>
      </c>
      <c r="E151" s="35">
        <v>108636.7</v>
      </c>
      <c r="F151" s="36">
        <v>100115.8</v>
      </c>
      <c r="G151" s="36"/>
      <c r="H151" s="35"/>
      <c r="I151" s="35"/>
      <c r="J151" s="35"/>
      <c r="K151" s="35"/>
    </row>
    <row r="152" spans="1:11" ht="15.75" thickBot="1" x14ac:dyDescent="0.3">
      <c r="A152" s="61" t="s">
        <v>127</v>
      </c>
      <c r="B152" s="62">
        <f t="shared" si="5"/>
        <v>119</v>
      </c>
      <c r="C152" s="33">
        <v>5000</v>
      </c>
      <c r="D152" s="35">
        <f>SUM(D153,D157:D158,D162)</f>
        <v>9938.4</v>
      </c>
      <c r="E152" s="35">
        <f>SUM(E153,E157:E158,E162)</f>
        <v>28181.599999999999</v>
      </c>
      <c r="F152" s="36">
        <f t="shared" si="6"/>
        <v>23016.9</v>
      </c>
      <c r="G152" s="36">
        <f>G153</f>
        <v>5541.9</v>
      </c>
      <c r="H152" s="35">
        <f>H153</f>
        <v>6258.3</v>
      </c>
      <c r="I152" s="35">
        <f>I153</f>
        <v>5583.7</v>
      </c>
      <c r="J152" s="35">
        <f>J153</f>
        <v>5633</v>
      </c>
      <c r="K152" s="35"/>
    </row>
    <row r="153" spans="1:11" x14ac:dyDescent="0.25">
      <c r="A153" s="49" t="s">
        <v>66</v>
      </c>
      <c r="B153" s="42">
        <f t="shared" si="5"/>
        <v>120</v>
      </c>
      <c r="C153" s="77">
        <v>5010</v>
      </c>
      <c r="D153" s="101">
        <v>9938.4</v>
      </c>
      <c r="E153" s="101">
        <v>28181.599999999999</v>
      </c>
      <c r="F153" s="183">
        <f t="shared" si="6"/>
        <v>23016.9</v>
      </c>
      <c r="G153" s="118">
        <f>SUM(G154:G156)</f>
        <v>5541.9</v>
      </c>
      <c r="H153" s="101">
        <f>SUM(H154:H156)</f>
        <v>6258.3</v>
      </c>
      <c r="I153" s="101">
        <f>SUM(I154:I156)</f>
        <v>5583.7</v>
      </c>
      <c r="J153" s="101">
        <f>SUM(J154:J156)</f>
        <v>5633</v>
      </c>
      <c r="K153" s="51"/>
    </row>
    <row r="154" spans="1:11" x14ac:dyDescent="0.25">
      <c r="A154" s="49" t="s">
        <v>67</v>
      </c>
      <c r="B154" s="46">
        <f t="shared" si="5"/>
        <v>121</v>
      </c>
      <c r="C154" s="77" t="s">
        <v>183</v>
      </c>
      <c r="D154" s="101"/>
      <c r="E154" s="101"/>
      <c r="F154" s="118">
        <f t="shared" si="6"/>
        <v>0</v>
      </c>
      <c r="G154" s="118"/>
      <c r="H154" s="101"/>
      <c r="I154" s="101"/>
      <c r="J154" s="101"/>
      <c r="K154" s="51"/>
    </row>
    <row r="155" spans="1:11" x14ac:dyDescent="0.25">
      <c r="A155" s="49" t="s">
        <v>68</v>
      </c>
      <c r="B155" s="46">
        <f t="shared" si="5"/>
        <v>122</v>
      </c>
      <c r="C155" s="77" t="s">
        <v>184</v>
      </c>
      <c r="D155" s="101"/>
      <c r="E155" s="101"/>
      <c r="F155" s="118">
        <f t="shared" si="6"/>
        <v>0</v>
      </c>
      <c r="G155" s="118"/>
      <c r="H155" s="101"/>
      <c r="I155" s="101"/>
      <c r="J155" s="101"/>
      <c r="K155" s="51"/>
    </row>
    <row r="156" spans="1:11" x14ac:dyDescent="0.25">
      <c r="A156" s="49" t="s">
        <v>69</v>
      </c>
      <c r="B156" s="46">
        <f t="shared" si="5"/>
        <v>123</v>
      </c>
      <c r="C156" s="77" t="s">
        <v>185</v>
      </c>
      <c r="D156" s="101">
        <v>9938.4</v>
      </c>
      <c r="E156" s="101">
        <v>28181.599999999999</v>
      </c>
      <c r="F156" s="118">
        <f t="shared" si="6"/>
        <v>23016.9</v>
      </c>
      <c r="G156" s="118">
        <v>5541.9</v>
      </c>
      <c r="H156" s="118">
        <v>6258.3</v>
      </c>
      <c r="I156" s="118">
        <v>5583.7</v>
      </c>
      <c r="J156" s="118">
        <v>5633</v>
      </c>
      <c r="K156" s="51"/>
    </row>
    <row r="157" spans="1:11" x14ac:dyDescent="0.25">
      <c r="A157" s="49" t="s">
        <v>70</v>
      </c>
      <c r="B157" s="46">
        <f t="shared" si="5"/>
        <v>124</v>
      </c>
      <c r="C157" s="77">
        <v>5020</v>
      </c>
      <c r="D157" s="101"/>
      <c r="E157" s="101"/>
      <c r="F157" s="118">
        <f t="shared" si="6"/>
        <v>0</v>
      </c>
      <c r="G157" s="118"/>
      <c r="H157" s="118"/>
      <c r="I157" s="118"/>
      <c r="J157" s="118"/>
      <c r="K157" s="51"/>
    </row>
    <row r="158" spans="1:11" x14ac:dyDescent="0.25">
      <c r="A158" s="49" t="s">
        <v>71</v>
      </c>
      <c r="B158" s="46">
        <f t="shared" si="5"/>
        <v>125</v>
      </c>
      <c r="C158" s="77">
        <v>5030</v>
      </c>
      <c r="D158" s="101"/>
      <c r="E158" s="101"/>
      <c r="F158" s="118">
        <f t="shared" si="6"/>
        <v>0</v>
      </c>
      <c r="G158" s="118"/>
      <c r="H158" s="118"/>
      <c r="I158" s="118"/>
      <c r="J158" s="118"/>
      <c r="K158" s="51"/>
    </row>
    <row r="159" spans="1:11" x14ac:dyDescent="0.25">
      <c r="A159" s="49" t="s">
        <v>67</v>
      </c>
      <c r="B159" s="46">
        <f t="shared" si="5"/>
        <v>126</v>
      </c>
      <c r="C159" s="77" t="s">
        <v>186</v>
      </c>
      <c r="D159" s="101"/>
      <c r="E159" s="101"/>
      <c r="F159" s="118">
        <f t="shared" si="6"/>
        <v>0</v>
      </c>
      <c r="G159" s="118"/>
      <c r="H159" s="118"/>
      <c r="I159" s="118"/>
      <c r="J159" s="118"/>
      <c r="K159" s="51"/>
    </row>
    <row r="160" spans="1:11" x14ac:dyDescent="0.25">
      <c r="A160" s="49" t="s">
        <v>68</v>
      </c>
      <c r="B160" s="46">
        <f t="shared" si="5"/>
        <v>127</v>
      </c>
      <c r="C160" s="77" t="s">
        <v>187</v>
      </c>
      <c r="D160" s="101"/>
      <c r="E160" s="101"/>
      <c r="F160" s="118">
        <f t="shared" si="6"/>
        <v>0</v>
      </c>
      <c r="G160" s="118"/>
      <c r="H160" s="118"/>
      <c r="I160" s="118"/>
      <c r="J160" s="118"/>
      <c r="K160" s="51"/>
    </row>
    <row r="161" spans="1:18" x14ac:dyDescent="0.25">
      <c r="A161" s="49" t="s">
        <v>69</v>
      </c>
      <c r="B161" s="46">
        <f t="shared" si="5"/>
        <v>128</v>
      </c>
      <c r="C161" s="77" t="s">
        <v>188</v>
      </c>
      <c r="D161" s="101"/>
      <c r="E161" s="101"/>
      <c r="F161" s="118">
        <f t="shared" si="6"/>
        <v>0</v>
      </c>
      <c r="G161" s="118"/>
      <c r="H161" s="118"/>
      <c r="I161" s="118"/>
      <c r="J161" s="118"/>
      <c r="K161" s="51"/>
    </row>
    <row r="162" spans="1:18" ht="15.75" thickBot="1" x14ac:dyDescent="0.3">
      <c r="A162" s="49" t="s">
        <v>189</v>
      </c>
      <c r="B162" s="58">
        <f t="shared" si="5"/>
        <v>129</v>
      </c>
      <c r="C162" s="77">
        <v>5040</v>
      </c>
      <c r="D162" s="101"/>
      <c r="E162" s="101"/>
      <c r="F162" s="132">
        <f t="shared" si="6"/>
        <v>0</v>
      </c>
      <c r="G162" s="118"/>
      <c r="H162" s="101"/>
      <c r="I162" s="101"/>
      <c r="J162" s="101"/>
      <c r="K162" s="51"/>
    </row>
    <row r="163" spans="1:18" ht="15.75" thickBot="1" x14ac:dyDescent="0.3">
      <c r="A163" s="61" t="s">
        <v>128</v>
      </c>
      <c r="B163" s="62">
        <f t="shared" si="5"/>
        <v>130</v>
      </c>
      <c r="C163" s="33">
        <v>6000</v>
      </c>
      <c r="D163" s="35"/>
      <c r="E163" s="35"/>
      <c r="F163" s="36">
        <f t="shared" si="6"/>
        <v>0</v>
      </c>
      <c r="G163" s="36"/>
      <c r="H163" s="35"/>
      <c r="I163" s="35"/>
      <c r="J163" s="35"/>
      <c r="K163" s="35"/>
    </row>
    <row r="164" spans="1:18" x14ac:dyDescent="0.25">
      <c r="A164" s="49" t="s">
        <v>72</v>
      </c>
      <c r="B164" s="42">
        <f t="shared" si="5"/>
        <v>131</v>
      </c>
      <c r="C164" s="77">
        <v>6010</v>
      </c>
      <c r="D164" s="101"/>
      <c r="E164" s="101"/>
      <c r="F164" s="139">
        <f t="shared" si="6"/>
        <v>0</v>
      </c>
      <c r="G164" s="139"/>
      <c r="H164" s="139"/>
      <c r="I164" s="139"/>
      <c r="J164" s="139"/>
      <c r="K164" s="51"/>
    </row>
    <row r="165" spans="1:18" x14ac:dyDescent="0.25">
      <c r="A165" s="49" t="s">
        <v>73</v>
      </c>
      <c r="B165" s="46">
        <f t="shared" si="5"/>
        <v>132</v>
      </c>
      <c r="C165" s="77">
        <v>6020</v>
      </c>
      <c r="D165" s="101">
        <v>0.4</v>
      </c>
      <c r="E165" s="101">
        <v>1</v>
      </c>
      <c r="F165" s="118">
        <v>0.4</v>
      </c>
      <c r="G165" s="118"/>
      <c r="H165" s="118"/>
      <c r="I165" s="118"/>
      <c r="J165" s="118"/>
      <c r="K165" s="51"/>
    </row>
    <row r="166" spans="1:18" ht="25.5" x14ac:dyDescent="0.25">
      <c r="A166" s="49" t="s">
        <v>129</v>
      </c>
      <c r="B166" s="46">
        <f t="shared" si="5"/>
        <v>133</v>
      </c>
      <c r="C166" s="77">
        <v>6030</v>
      </c>
      <c r="D166" s="101"/>
      <c r="E166" s="101"/>
      <c r="F166" s="118">
        <f t="shared" si="6"/>
        <v>0</v>
      </c>
      <c r="G166" s="118"/>
      <c r="H166" s="118"/>
      <c r="I166" s="118"/>
      <c r="J166" s="118"/>
      <c r="K166" s="51"/>
    </row>
    <row r="167" spans="1:18" ht="15.75" thickBot="1" x14ac:dyDescent="0.3">
      <c r="A167" s="67" t="s">
        <v>74</v>
      </c>
      <c r="B167" s="58">
        <f t="shared" si="5"/>
        <v>134</v>
      </c>
      <c r="C167" s="78">
        <v>6040</v>
      </c>
      <c r="D167" s="110">
        <v>0.6</v>
      </c>
      <c r="E167" s="110">
        <v>0.5</v>
      </c>
      <c r="F167" s="132">
        <v>0.7</v>
      </c>
      <c r="G167" s="132"/>
      <c r="H167" s="132"/>
      <c r="I167" s="132"/>
      <c r="J167" s="132"/>
      <c r="K167" s="69"/>
    </row>
    <row r="168" spans="1:18" ht="15.75" thickBot="1" x14ac:dyDescent="0.3">
      <c r="A168" s="61" t="s">
        <v>130</v>
      </c>
      <c r="B168" s="62">
        <f t="shared" si="5"/>
        <v>135</v>
      </c>
      <c r="C168" s="33">
        <v>7000</v>
      </c>
      <c r="D168" s="35"/>
      <c r="E168" s="35"/>
      <c r="F168" s="36">
        <f t="shared" si="6"/>
        <v>0</v>
      </c>
      <c r="G168" s="36"/>
      <c r="H168" s="35"/>
      <c r="I168" s="35"/>
      <c r="J168" s="35"/>
      <c r="K168" s="35"/>
    </row>
    <row r="169" spans="1:18" x14ac:dyDescent="0.25">
      <c r="A169" s="45" t="s">
        <v>75</v>
      </c>
      <c r="B169" s="42">
        <f t="shared" si="5"/>
        <v>136</v>
      </c>
      <c r="C169" s="146">
        <v>7010</v>
      </c>
      <c r="D169" s="139">
        <v>124433</v>
      </c>
      <c r="E169" s="139">
        <v>167417.70000000001</v>
      </c>
      <c r="F169" s="139">
        <v>174211.8</v>
      </c>
      <c r="G169" s="87"/>
      <c r="H169" s="87"/>
      <c r="I169" s="87"/>
      <c r="J169" s="87"/>
      <c r="K169" s="87"/>
    </row>
    <row r="170" spans="1:18" x14ac:dyDescent="0.25">
      <c r="A170" s="49" t="s">
        <v>76</v>
      </c>
      <c r="B170" s="46">
        <f t="shared" si="5"/>
        <v>137</v>
      </c>
      <c r="C170" s="147">
        <v>7020</v>
      </c>
      <c r="D170" s="118">
        <v>12304</v>
      </c>
      <c r="E170" s="118">
        <v>17524.5</v>
      </c>
      <c r="F170" s="118">
        <v>15636.8</v>
      </c>
      <c r="G170" s="50"/>
      <c r="H170" s="50"/>
      <c r="I170" s="50"/>
      <c r="J170" s="50"/>
      <c r="K170" s="50"/>
    </row>
    <row r="171" spans="1:18" x14ac:dyDescent="0.25">
      <c r="A171" s="49" t="s">
        <v>77</v>
      </c>
      <c r="B171" s="46">
        <f t="shared" si="5"/>
        <v>138</v>
      </c>
      <c r="C171" s="147">
        <v>7030</v>
      </c>
      <c r="D171" s="118">
        <v>136737</v>
      </c>
      <c r="E171" s="118">
        <v>184942.2</v>
      </c>
      <c r="F171" s="118">
        <f>SUM(F169:F170)</f>
        <v>189848.59999999998</v>
      </c>
      <c r="G171" s="50"/>
      <c r="H171" s="50"/>
      <c r="I171" s="50"/>
      <c r="J171" s="50"/>
      <c r="K171" s="50"/>
    </row>
    <row r="172" spans="1:18" x14ac:dyDescent="0.25">
      <c r="A172" s="149" t="s">
        <v>78</v>
      </c>
      <c r="B172" s="46">
        <f t="shared" si="5"/>
        <v>139</v>
      </c>
      <c r="C172" s="147">
        <v>7040</v>
      </c>
      <c r="D172" s="118"/>
      <c r="E172" s="118"/>
      <c r="F172" s="118">
        <f t="shared" si="6"/>
        <v>0</v>
      </c>
      <c r="G172" s="50">
        <v>0</v>
      </c>
      <c r="H172" s="50">
        <v>0</v>
      </c>
      <c r="I172" s="50">
        <v>0</v>
      </c>
      <c r="J172" s="50">
        <v>0</v>
      </c>
      <c r="K172" s="50"/>
    </row>
    <row r="173" spans="1:18" ht="15.75" thickBot="1" x14ac:dyDescent="0.3">
      <c r="A173" s="149" t="s">
        <v>79</v>
      </c>
      <c r="B173" s="58">
        <f t="shared" si="5"/>
        <v>140</v>
      </c>
      <c r="C173" s="148">
        <v>7050</v>
      </c>
      <c r="D173" s="132"/>
      <c r="E173" s="132"/>
      <c r="F173" s="132">
        <f t="shared" si="6"/>
        <v>0</v>
      </c>
      <c r="G173" s="60">
        <v>0</v>
      </c>
      <c r="H173" s="60">
        <v>0</v>
      </c>
      <c r="I173" s="60">
        <v>0</v>
      </c>
      <c r="J173" s="60">
        <v>0</v>
      </c>
      <c r="K173" s="60"/>
      <c r="L173" s="140"/>
      <c r="M173" s="133"/>
      <c r="N173" s="133"/>
      <c r="O173" s="133"/>
      <c r="P173" s="133"/>
      <c r="Q173" s="133"/>
      <c r="R173" s="115"/>
    </row>
    <row r="174" spans="1:18" ht="15.75" thickBot="1" x14ac:dyDescent="0.3">
      <c r="A174" s="74" t="s">
        <v>131</v>
      </c>
      <c r="B174" s="121">
        <f t="shared" ref="B174:B206" si="11">B173+1</f>
        <v>141</v>
      </c>
      <c r="C174" s="129">
        <v>8000</v>
      </c>
      <c r="D174" s="130"/>
      <c r="E174" s="130"/>
      <c r="F174" s="102">
        <f t="shared" si="6"/>
        <v>0</v>
      </c>
      <c r="G174" s="102"/>
      <c r="H174" s="36"/>
      <c r="I174" s="36"/>
      <c r="J174" s="36"/>
      <c r="K174" s="36"/>
      <c r="L174" s="143"/>
      <c r="M174" s="133"/>
      <c r="N174" s="133"/>
      <c r="O174" s="133"/>
      <c r="P174" s="133"/>
      <c r="Q174" s="133"/>
      <c r="R174" s="115"/>
    </row>
    <row r="175" spans="1:18" ht="15.75" thickBot="1" x14ac:dyDescent="0.3">
      <c r="A175" s="45" t="s">
        <v>220</v>
      </c>
      <c r="B175" s="42">
        <f t="shared" si="11"/>
        <v>142</v>
      </c>
      <c r="C175" s="80">
        <v>8010</v>
      </c>
      <c r="D175" s="160">
        <v>951</v>
      </c>
      <c r="E175" s="161">
        <v>1121.5</v>
      </c>
      <c r="F175" s="160">
        <f>SUM(F176:F182)</f>
        <v>1121.5</v>
      </c>
      <c r="G175" s="160">
        <f t="shared" ref="G175:J175" si="12">SUM(G176:G182)</f>
        <v>1121.5</v>
      </c>
      <c r="H175" s="160">
        <f t="shared" si="12"/>
        <v>1121.5</v>
      </c>
      <c r="I175" s="160">
        <f t="shared" si="12"/>
        <v>1121.5</v>
      </c>
      <c r="J175" s="160">
        <f t="shared" si="12"/>
        <v>1121.5</v>
      </c>
      <c r="K175" s="145"/>
      <c r="L175" s="144"/>
      <c r="M175" s="133"/>
      <c r="N175" s="133"/>
      <c r="O175" s="133"/>
      <c r="P175" s="133"/>
      <c r="Q175" s="133"/>
      <c r="R175" s="115"/>
    </row>
    <row r="176" spans="1:18" ht="15.75" thickBot="1" x14ac:dyDescent="0.3">
      <c r="A176" s="49" t="s">
        <v>80</v>
      </c>
      <c r="B176" s="46">
        <f t="shared" si="11"/>
        <v>143</v>
      </c>
      <c r="C176" s="81" t="s">
        <v>190</v>
      </c>
      <c r="D176" s="162">
        <v>1</v>
      </c>
      <c r="E176" s="163">
        <v>1</v>
      </c>
      <c r="F176" s="162">
        <v>1</v>
      </c>
      <c r="G176" s="162">
        <v>1</v>
      </c>
      <c r="H176" s="162">
        <v>1</v>
      </c>
      <c r="I176" s="162">
        <v>1</v>
      </c>
      <c r="J176" s="162">
        <v>1</v>
      </c>
      <c r="K176" s="145"/>
      <c r="L176" s="144"/>
      <c r="M176" s="133"/>
      <c r="N176" s="133"/>
      <c r="O176" s="133"/>
      <c r="P176" s="133"/>
      <c r="Q176" s="133"/>
      <c r="R176" s="115"/>
    </row>
    <row r="177" spans="1:18" ht="15.75" thickBot="1" x14ac:dyDescent="0.3">
      <c r="A177" s="49" t="s">
        <v>113</v>
      </c>
      <c r="B177" s="46">
        <f t="shared" si="11"/>
        <v>144</v>
      </c>
      <c r="C177" s="81" t="s">
        <v>191</v>
      </c>
      <c r="D177" s="162">
        <v>3</v>
      </c>
      <c r="E177" s="163">
        <v>4</v>
      </c>
      <c r="F177" s="162">
        <v>3.25</v>
      </c>
      <c r="G177" s="162">
        <v>4</v>
      </c>
      <c r="H177" s="162">
        <v>3</v>
      </c>
      <c r="I177" s="162">
        <v>3</v>
      </c>
      <c r="J177" s="162">
        <v>3</v>
      </c>
      <c r="K177" s="145"/>
      <c r="L177" s="144"/>
      <c r="M177" s="133"/>
      <c r="N177" s="133"/>
      <c r="O177" s="133"/>
      <c r="P177" s="133"/>
      <c r="Q177" s="133"/>
      <c r="R177" s="115"/>
    </row>
    <row r="178" spans="1:18" ht="15.75" thickBot="1" x14ac:dyDescent="0.3">
      <c r="A178" s="49" t="s">
        <v>81</v>
      </c>
      <c r="B178" s="46">
        <f t="shared" si="11"/>
        <v>145</v>
      </c>
      <c r="C178" s="81" t="s">
        <v>192</v>
      </c>
      <c r="D178" s="162">
        <v>331</v>
      </c>
      <c r="E178" s="163">
        <v>365</v>
      </c>
      <c r="F178" s="162">
        <v>304.5</v>
      </c>
      <c r="G178" s="162">
        <v>369.75</v>
      </c>
      <c r="H178" s="162">
        <v>280.5</v>
      </c>
      <c r="I178" s="162">
        <v>284</v>
      </c>
      <c r="J178" s="162">
        <v>284.5</v>
      </c>
      <c r="K178" s="145"/>
      <c r="L178" s="144"/>
      <c r="M178" s="133"/>
      <c r="N178" s="133"/>
      <c r="O178" s="133"/>
      <c r="P178" s="133"/>
      <c r="Q178" s="133"/>
      <c r="R178" s="115"/>
    </row>
    <row r="179" spans="1:18" ht="15.75" thickBot="1" x14ac:dyDescent="0.3">
      <c r="A179" s="49" t="s">
        <v>82</v>
      </c>
      <c r="B179" s="46">
        <f t="shared" si="11"/>
        <v>146</v>
      </c>
      <c r="C179" s="81" t="s">
        <v>193</v>
      </c>
      <c r="D179" s="162">
        <v>14</v>
      </c>
      <c r="E179" s="163">
        <v>18</v>
      </c>
      <c r="F179" s="162">
        <v>19.25</v>
      </c>
      <c r="G179" s="162">
        <v>18</v>
      </c>
      <c r="H179" s="162">
        <v>19</v>
      </c>
      <c r="I179" s="162">
        <v>20</v>
      </c>
      <c r="J179" s="162">
        <v>20</v>
      </c>
      <c r="K179" s="145"/>
      <c r="L179" s="144"/>
      <c r="M179" s="133"/>
      <c r="N179" s="133"/>
      <c r="O179" s="133"/>
      <c r="P179" s="133"/>
      <c r="Q179" s="133"/>
      <c r="R179" s="115"/>
    </row>
    <row r="180" spans="1:18" ht="15.75" thickBot="1" x14ac:dyDescent="0.3">
      <c r="A180" s="49" t="s">
        <v>83</v>
      </c>
      <c r="B180" s="46">
        <f t="shared" si="11"/>
        <v>147</v>
      </c>
      <c r="C180" s="81" t="s">
        <v>194</v>
      </c>
      <c r="D180" s="162">
        <v>388</v>
      </c>
      <c r="E180" s="163">
        <v>459.5</v>
      </c>
      <c r="F180" s="162">
        <v>522</v>
      </c>
      <c r="G180" s="162">
        <v>457.5</v>
      </c>
      <c r="H180" s="162">
        <v>546.75</v>
      </c>
      <c r="I180" s="162">
        <v>542.25</v>
      </c>
      <c r="J180" s="162">
        <v>540.75</v>
      </c>
      <c r="K180" s="145"/>
      <c r="L180" s="144"/>
      <c r="M180" s="133"/>
      <c r="N180" s="133"/>
      <c r="O180" s="133"/>
      <c r="P180" s="133"/>
      <c r="Q180" s="133"/>
      <c r="R180" s="115"/>
    </row>
    <row r="181" spans="1:18" ht="15.75" thickBot="1" x14ac:dyDescent="0.3">
      <c r="A181" s="49" t="s">
        <v>84</v>
      </c>
      <c r="B181" s="46">
        <f t="shared" si="11"/>
        <v>148</v>
      </c>
      <c r="C181" s="82" t="s">
        <v>195</v>
      </c>
      <c r="D181" s="162">
        <v>110</v>
      </c>
      <c r="E181" s="163">
        <v>141.25</v>
      </c>
      <c r="F181" s="162">
        <v>136.75</v>
      </c>
      <c r="G181" s="162">
        <v>136.75</v>
      </c>
      <c r="H181" s="162">
        <v>136.75</v>
      </c>
      <c r="I181" s="162">
        <v>136.25</v>
      </c>
      <c r="J181" s="162">
        <v>137.25</v>
      </c>
      <c r="K181" s="145"/>
      <c r="L181" s="144"/>
      <c r="M181" s="133"/>
      <c r="N181" s="133"/>
      <c r="O181" s="133"/>
      <c r="P181" s="133"/>
      <c r="Q181" s="133"/>
      <c r="R181" s="115"/>
    </row>
    <row r="182" spans="1:18" ht="15.75" thickBot="1" x14ac:dyDescent="0.3">
      <c r="A182" s="67" t="s">
        <v>85</v>
      </c>
      <c r="B182" s="58">
        <f t="shared" si="11"/>
        <v>149</v>
      </c>
      <c r="C182" s="82" t="s">
        <v>196</v>
      </c>
      <c r="D182" s="164">
        <v>104</v>
      </c>
      <c r="E182" s="165">
        <v>132.75</v>
      </c>
      <c r="F182" s="162">
        <v>134.75</v>
      </c>
      <c r="G182" s="162">
        <v>134.5</v>
      </c>
      <c r="H182" s="162">
        <v>134.5</v>
      </c>
      <c r="I182" s="162">
        <v>135</v>
      </c>
      <c r="J182" s="162">
        <v>135</v>
      </c>
      <c r="K182" s="145"/>
      <c r="L182" s="133"/>
      <c r="M182" s="133"/>
      <c r="N182" s="133"/>
      <c r="O182" s="133"/>
      <c r="P182" s="133"/>
      <c r="Q182" s="133"/>
      <c r="R182" s="115"/>
    </row>
    <row r="183" spans="1:18" ht="15.75" thickBot="1" x14ac:dyDescent="0.3">
      <c r="A183" s="37" t="s">
        <v>86</v>
      </c>
      <c r="B183" s="38">
        <f t="shared" si="11"/>
        <v>150</v>
      </c>
      <c r="C183" s="83">
        <v>8020</v>
      </c>
      <c r="D183" s="151">
        <v>138640.1</v>
      </c>
      <c r="E183" s="113">
        <v>156586.70000000001</v>
      </c>
      <c r="F183" s="151">
        <f t="shared" ref="F183:F206" si="13">G183+H183+I183+J183</f>
        <v>170155</v>
      </c>
      <c r="G183" s="184">
        <f>SUM(G184:G190)</f>
        <v>36389.699999999997</v>
      </c>
      <c r="H183" s="151">
        <f>SUM(H184:H190)</f>
        <v>38846.899999999994</v>
      </c>
      <c r="I183" s="166">
        <f>SUM(I184:I190)</f>
        <v>41556.9</v>
      </c>
      <c r="J183" s="113">
        <f>SUM(J184:J190)</f>
        <v>53361.5</v>
      </c>
      <c r="K183" s="41"/>
      <c r="L183" s="142"/>
      <c r="M183" s="142"/>
      <c r="N183" s="142"/>
      <c r="O183" s="142"/>
      <c r="P183" s="142"/>
      <c r="Q183" s="140"/>
      <c r="R183" s="115"/>
    </row>
    <row r="184" spans="1:18" x14ac:dyDescent="0.25">
      <c r="A184" s="45" t="s">
        <v>80</v>
      </c>
      <c r="B184" s="42">
        <f t="shared" si="11"/>
        <v>151</v>
      </c>
      <c r="C184" s="81" t="s">
        <v>197</v>
      </c>
      <c r="D184" s="117">
        <v>713.3</v>
      </c>
      <c r="E184" s="109">
        <v>889.7</v>
      </c>
      <c r="F184" s="139">
        <f>SUM(G184:J184)</f>
        <v>972.59999999999991</v>
      </c>
      <c r="G184" s="178">
        <v>230.6</v>
      </c>
      <c r="H184" s="178">
        <v>264</v>
      </c>
      <c r="I184" s="178">
        <v>216.2</v>
      </c>
      <c r="J184" s="178">
        <v>261.8</v>
      </c>
      <c r="K184" s="139"/>
      <c r="L184" s="142"/>
      <c r="M184" s="133"/>
      <c r="N184" s="133"/>
      <c r="O184" s="133"/>
      <c r="P184" s="140"/>
      <c r="Q184" s="140"/>
      <c r="R184" s="115"/>
    </row>
    <row r="185" spans="1:18" x14ac:dyDescent="0.25">
      <c r="A185" s="45" t="s">
        <v>114</v>
      </c>
      <c r="B185" s="46">
        <f t="shared" si="11"/>
        <v>152</v>
      </c>
      <c r="C185" s="81" t="s">
        <v>198</v>
      </c>
      <c r="D185" s="117">
        <v>1027.5999999999999</v>
      </c>
      <c r="E185" s="109">
        <v>1042.8</v>
      </c>
      <c r="F185" s="118">
        <f t="shared" si="13"/>
        <v>1808.4</v>
      </c>
      <c r="G185" s="178">
        <v>336.6</v>
      </c>
      <c r="H185" s="178">
        <v>494.5</v>
      </c>
      <c r="I185" s="178">
        <v>430.8</v>
      </c>
      <c r="J185" s="178">
        <v>546.5</v>
      </c>
      <c r="K185" s="117"/>
      <c r="L185" s="142"/>
      <c r="M185" s="133"/>
      <c r="N185" s="133"/>
      <c r="O185" s="133"/>
      <c r="P185" s="140"/>
      <c r="Q185" s="140"/>
      <c r="R185" s="115"/>
    </row>
    <row r="186" spans="1:18" x14ac:dyDescent="0.25">
      <c r="A186" s="49" t="s">
        <v>81</v>
      </c>
      <c r="B186" s="46">
        <f t="shared" si="11"/>
        <v>153</v>
      </c>
      <c r="C186" s="81" t="s">
        <v>199</v>
      </c>
      <c r="D186" s="118">
        <v>60003.7</v>
      </c>
      <c r="E186" s="101">
        <v>69053.3</v>
      </c>
      <c r="F186" s="118">
        <f t="shared" si="13"/>
        <v>70100.899999999994</v>
      </c>
      <c r="G186" s="178">
        <v>15768.4</v>
      </c>
      <c r="H186" s="178">
        <v>15685.6</v>
      </c>
      <c r="I186" s="178">
        <v>16790.599999999999</v>
      </c>
      <c r="J186" s="178">
        <v>21856.3</v>
      </c>
      <c r="K186" s="118"/>
      <c r="L186" s="142"/>
      <c r="M186" s="142"/>
      <c r="N186" s="133"/>
      <c r="O186" s="133"/>
      <c r="P186" s="140"/>
      <c r="Q186" s="140"/>
      <c r="R186" s="115"/>
    </row>
    <row r="187" spans="1:18" x14ac:dyDescent="0.25">
      <c r="A187" s="49" t="s">
        <v>82</v>
      </c>
      <c r="B187" s="46">
        <f t="shared" si="11"/>
        <v>154</v>
      </c>
      <c r="C187" s="81" t="s">
        <v>200</v>
      </c>
      <c r="D187" s="118">
        <v>3355.3</v>
      </c>
      <c r="E187" s="101">
        <v>4705.3</v>
      </c>
      <c r="F187" s="118">
        <f t="shared" si="13"/>
        <v>5949.2999999999993</v>
      </c>
      <c r="G187" s="178">
        <v>1238.8</v>
      </c>
      <c r="H187" s="178">
        <v>1402.1</v>
      </c>
      <c r="I187" s="178">
        <v>1484</v>
      </c>
      <c r="J187" s="178">
        <v>1824.4</v>
      </c>
      <c r="K187" s="118"/>
      <c r="L187" s="142"/>
      <c r="M187" s="133"/>
      <c r="N187" s="133"/>
      <c r="O187" s="133"/>
      <c r="P187" s="140"/>
      <c r="Q187" s="140"/>
      <c r="R187" s="115"/>
    </row>
    <row r="188" spans="1:18" x14ac:dyDescent="0.25">
      <c r="A188" s="49" t="s">
        <v>83</v>
      </c>
      <c r="B188" s="46">
        <f t="shared" si="11"/>
        <v>155</v>
      </c>
      <c r="C188" s="81" t="s">
        <v>201</v>
      </c>
      <c r="D188" s="118">
        <v>50784.800000000003</v>
      </c>
      <c r="E188" s="101">
        <v>55622.400000000001</v>
      </c>
      <c r="F188" s="118">
        <f t="shared" si="13"/>
        <v>60855.100000000006</v>
      </c>
      <c r="G188" s="178">
        <v>12858.8</v>
      </c>
      <c r="H188" s="178">
        <v>14034.1</v>
      </c>
      <c r="I188" s="178">
        <v>15046.7</v>
      </c>
      <c r="J188" s="178">
        <v>18915.5</v>
      </c>
      <c r="K188" s="118"/>
      <c r="L188" s="142"/>
      <c r="M188" s="133"/>
      <c r="N188" s="133"/>
      <c r="O188" s="133"/>
      <c r="P188" s="140"/>
      <c r="Q188" s="140"/>
      <c r="R188" s="115"/>
    </row>
    <row r="189" spans="1:18" x14ac:dyDescent="0.25">
      <c r="A189" s="49" t="s">
        <v>84</v>
      </c>
      <c r="B189" s="46">
        <f t="shared" si="11"/>
        <v>156</v>
      </c>
      <c r="C189" s="82" t="s">
        <v>202</v>
      </c>
      <c r="D189" s="118">
        <v>10050.6</v>
      </c>
      <c r="E189" s="101">
        <v>10143.5</v>
      </c>
      <c r="F189" s="118">
        <f t="shared" si="13"/>
        <v>12778.8</v>
      </c>
      <c r="G189" s="178">
        <v>2415</v>
      </c>
      <c r="H189" s="178">
        <v>2860</v>
      </c>
      <c r="I189" s="178">
        <v>3103.6</v>
      </c>
      <c r="J189" s="178">
        <v>4400.2</v>
      </c>
      <c r="K189" s="118"/>
      <c r="L189" s="142"/>
      <c r="M189" s="133"/>
      <c r="N189" s="133"/>
      <c r="O189" s="133"/>
      <c r="P189" s="140"/>
      <c r="Q189" s="140"/>
      <c r="R189" s="115"/>
    </row>
    <row r="190" spans="1:18" ht="15.75" thickBot="1" x14ac:dyDescent="0.3">
      <c r="A190" s="67" t="s">
        <v>85</v>
      </c>
      <c r="B190" s="58">
        <f t="shared" si="11"/>
        <v>157</v>
      </c>
      <c r="C190" s="82" t="s">
        <v>203</v>
      </c>
      <c r="D190" s="158">
        <v>12704.8</v>
      </c>
      <c r="E190" s="110">
        <v>15129.7</v>
      </c>
      <c r="F190" s="132">
        <f t="shared" si="13"/>
        <v>17689.900000000001</v>
      </c>
      <c r="G190" s="178">
        <v>3541.5</v>
      </c>
      <c r="H190" s="178">
        <v>4106.6000000000004</v>
      </c>
      <c r="I190" s="178">
        <v>4485</v>
      </c>
      <c r="J190" s="178">
        <v>5556.8</v>
      </c>
      <c r="K190" s="60"/>
      <c r="L190" s="142"/>
      <c r="M190" s="133"/>
      <c r="N190" s="133"/>
      <c r="O190" s="133"/>
      <c r="P190" s="140"/>
      <c r="Q190" s="140"/>
      <c r="R190" s="115"/>
    </row>
    <row r="191" spans="1:18" ht="26.25" thickBot="1" x14ac:dyDescent="0.3">
      <c r="A191" s="37" t="s">
        <v>286</v>
      </c>
      <c r="B191" s="38">
        <f t="shared" si="11"/>
        <v>158</v>
      </c>
      <c r="C191" s="83">
        <v>8030</v>
      </c>
      <c r="D191" s="151">
        <v>12.1</v>
      </c>
      <c r="E191" s="113">
        <v>11.6</v>
      </c>
      <c r="F191" s="151">
        <f t="shared" ref="F191:F198" si="14">F183/F175/12</f>
        <v>12.643409124684203</v>
      </c>
      <c r="G191" s="166">
        <f t="shared" ref="G191:J198" si="15">G183/G175/3</f>
        <v>10.815782434239857</v>
      </c>
      <c r="H191" s="183">
        <f t="shared" si="15"/>
        <v>11.546113835636795</v>
      </c>
      <c r="I191" s="150">
        <f t="shared" si="15"/>
        <v>12.351582701738742</v>
      </c>
      <c r="J191" s="183">
        <f t="shared" si="15"/>
        <v>15.860157527121416</v>
      </c>
      <c r="K191" s="41"/>
      <c r="L191" s="142"/>
      <c r="M191" s="133"/>
      <c r="N191" s="133"/>
      <c r="O191" s="133"/>
      <c r="P191" s="133"/>
      <c r="Q191" s="133"/>
      <c r="R191" s="115"/>
    </row>
    <row r="192" spans="1:18" x14ac:dyDescent="0.25">
      <c r="A192" s="45" t="s">
        <v>80</v>
      </c>
      <c r="B192" s="42">
        <f t="shared" si="11"/>
        <v>159</v>
      </c>
      <c r="C192" s="81" t="s">
        <v>204</v>
      </c>
      <c r="D192" s="117">
        <v>59.4</v>
      </c>
      <c r="E192" s="114">
        <v>74.099999999999994</v>
      </c>
      <c r="F192" s="139">
        <f t="shared" si="14"/>
        <v>81.05</v>
      </c>
      <c r="G192" s="114">
        <f t="shared" si="15"/>
        <v>76.86666666666666</v>
      </c>
      <c r="H192" s="139">
        <f t="shared" si="15"/>
        <v>88</v>
      </c>
      <c r="I192" s="139">
        <f t="shared" si="15"/>
        <v>72.066666666666663</v>
      </c>
      <c r="J192" s="139">
        <f t="shared" si="15"/>
        <v>87.266666666666666</v>
      </c>
      <c r="K192" s="87"/>
      <c r="L192" s="141"/>
      <c r="M192" s="115"/>
      <c r="N192" s="115"/>
      <c r="O192" s="115"/>
      <c r="P192" s="115"/>
      <c r="Q192" s="115"/>
      <c r="R192" s="115"/>
    </row>
    <row r="193" spans="1:18" x14ac:dyDescent="0.25">
      <c r="A193" s="45" t="s">
        <v>114</v>
      </c>
      <c r="B193" s="46">
        <f t="shared" si="11"/>
        <v>160</v>
      </c>
      <c r="C193" s="81" t="s">
        <v>205</v>
      </c>
      <c r="D193" s="117">
        <v>28.5</v>
      </c>
      <c r="E193" s="114">
        <v>21.7</v>
      </c>
      <c r="F193" s="118">
        <f t="shared" si="14"/>
        <v>46.369230769230768</v>
      </c>
      <c r="G193" s="114">
        <f t="shared" si="15"/>
        <v>28.05</v>
      </c>
      <c r="H193" s="118">
        <f t="shared" si="15"/>
        <v>54.94444444444445</v>
      </c>
      <c r="I193" s="118">
        <f t="shared" si="15"/>
        <v>47.866666666666667</v>
      </c>
      <c r="J193" s="118">
        <f t="shared" si="15"/>
        <v>60.722222222222221</v>
      </c>
      <c r="K193" s="44"/>
      <c r="L193" s="115"/>
      <c r="M193" s="115"/>
      <c r="N193" s="115"/>
      <c r="O193" s="115"/>
      <c r="P193" s="115"/>
      <c r="Q193" s="115"/>
      <c r="R193" s="115"/>
    </row>
    <row r="194" spans="1:18" x14ac:dyDescent="0.25">
      <c r="A194" s="49" t="s">
        <v>81</v>
      </c>
      <c r="B194" s="46">
        <f t="shared" si="11"/>
        <v>161</v>
      </c>
      <c r="C194" s="81" t="s">
        <v>206</v>
      </c>
      <c r="D194" s="118">
        <v>15.1</v>
      </c>
      <c r="E194" s="112">
        <v>15.8</v>
      </c>
      <c r="F194" s="118">
        <f t="shared" si="14"/>
        <v>19.184701696770663</v>
      </c>
      <c r="G194" s="112">
        <f t="shared" si="15"/>
        <v>14.215370745999548</v>
      </c>
      <c r="H194" s="118">
        <f t="shared" si="15"/>
        <v>18.640047534165181</v>
      </c>
      <c r="I194" s="118">
        <f t="shared" si="15"/>
        <v>19.707276995305161</v>
      </c>
      <c r="J194" s="118">
        <f t="shared" si="15"/>
        <v>25.607850029291154</v>
      </c>
      <c r="K194" s="50"/>
      <c r="L194" s="115"/>
      <c r="M194" s="115"/>
      <c r="N194" s="115"/>
      <c r="O194" s="115"/>
      <c r="P194" s="115"/>
      <c r="Q194" s="115"/>
      <c r="R194" s="115"/>
    </row>
    <row r="195" spans="1:18" x14ac:dyDescent="0.25">
      <c r="A195" s="49" t="s">
        <v>82</v>
      </c>
      <c r="B195" s="46">
        <f t="shared" si="11"/>
        <v>162</v>
      </c>
      <c r="C195" s="81" t="s">
        <v>207</v>
      </c>
      <c r="D195" s="118">
        <v>20</v>
      </c>
      <c r="E195" s="112">
        <v>21.8</v>
      </c>
      <c r="F195" s="118">
        <f t="shared" si="14"/>
        <v>25.75454545454545</v>
      </c>
      <c r="G195" s="112">
        <f t="shared" si="15"/>
        <v>22.94074074074074</v>
      </c>
      <c r="H195" s="118">
        <f t="shared" si="15"/>
        <v>24.598245614035083</v>
      </c>
      <c r="I195" s="118">
        <f t="shared" si="15"/>
        <v>24.733333333333334</v>
      </c>
      <c r="J195" s="118">
        <f t="shared" si="15"/>
        <v>30.406666666666666</v>
      </c>
      <c r="K195" s="50"/>
    </row>
    <row r="196" spans="1:18" x14ac:dyDescent="0.25">
      <c r="A196" s="49" t="s">
        <v>83</v>
      </c>
      <c r="B196" s="46">
        <f t="shared" si="11"/>
        <v>163</v>
      </c>
      <c r="C196" s="81" t="s">
        <v>208</v>
      </c>
      <c r="D196" s="118">
        <v>10.9</v>
      </c>
      <c r="E196" s="112">
        <v>10.1</v>
      </c>
      <c r="F196" s="118">
        <f t="shared" si="14"/>
        <v>9.7150542784163481</v>
      </c>
      <c r="G196" s="112">
        <f t="shared" si="15"/>
        <v>9.3688888888888879</v>
      </c>
      <c r="H196" s="118">
        <f t="shared" si="15"/>
        <v>8.5560737692424933</v>
      </c>
      <c r="I196" s="118">
        <f t="shared" si="15"/>
        <v>9.2495466420777621</v>
      </c>
      <c r="J196" s="118">
        <f t="shared" si="15"/>
        <v>11.660040067807058</v>
      </c>
      <c r="K196" s="50"/>
    </row>
    <row r="197" spans="1:18" x14ac:dyDescent="0.25">
      <c r="A197" s="49" t="s">
        <v>84</v>
      </c>
      <c r="B197" s="46">
        <f t="shared" si="11"/>
        <v>164</v>
      </c>
      <c r="C197" s="82" t="s">
        <v>209</v>
      </c>
      <c r="D197" s="118">
        <v>7.6</v>
      </c>
      <c r="E197" s="112">
        <v>6</v>
      </c>
      <c r="F197" s="118">
        <f t="shared" si="14"/>
        <v>7.7872029250457038</v>
      </c>
      <c r="G197" s="112">
        <f t="shared" si="15"/>
        <v>5.8866544789762338</v>
      </c>
      <c r="H197" s="118">
        <f t="shared" si="15"/>
        <v>6.9713589274832417</v>
      </c>
      <c r="I197" s="118">
        <f t="shared" si="15"/>
        <v>7.5929051987767586</v>
      </c>
      <c r="J197" s="118">
        <f t="shared" si="15"/>
        <v>10.686581663630845</v>
      </c>
      <c r="K197" s="50"/>
    </row>
    <row r="198" spans="1:18" ht="15.75" thickBot="1" x14ac:dyDescent="0.3">
      <c r="A198" s="67" t="s">
        <v>85</v>
      </c>
      <c r="B198" s="58">
        <f t="shared" si="11"/>
        <v>165</v>
      </c>
      <c r="C198" s="82" t="s">
        <v>210</v>
      </c>
      <c r="D198" s="158">
        <v>10.199999999999999</v>
      </c>
      <c r="E198" s="167">
        <v>9.5</v>
      </c>
      <c r="F198" s="132">
        <f t="shared" si="14"/>
        <v>10.939950525664813</v>
      </c>
      <c r="G198" s="167">
        <f t="shared" si="15"/>
        <v>8.7769516728624541</v>
      </c>
      <c r="H198" s="132">
        <f t="shared" si="15"/>
        <v>10.17744733581165</v>
      </c>
      <c r="I198" s="132">
        <f t="shared" si="15"/>
        <v>11.074074074074074</v>
      </c>
      <c r="J198" s="132">
        <f t="shared" si="15"/>
        <v>13.720493827160494</v>
      </c>
      <c r="K198" s="60"/>
    </row>
    <row r="199" spans="1:18" ht="15.75" thickBot="1" x14ac:dyDescent="0.3">
      <c r="A199" s="37" t="s">
        <v>87</v>
      </c>
      <c r="B199" s="38">
        <f t="shared" si="11"/>
        <v>166</v>
      </c>
      <c r="C199" s="83">
        <v>8040</v>
      </c>
      <c r="D199" s="151"/>
      <c r="E199" s="113"/>
      <c r="F199" s="41">
        <f t="shared" si="13"/>
        <v>0</v>
      </c>
      <c r="G199" s="84"/>
      <c r="H199" s="99"/>
      <c r="I199" s="100"/>
      <c r="J199" s="99"/>
      <c r="K199" s="40"/>
    </row>
    <row r="200" spans="1:18" x14ac:dyDescent="0.25">
      <c r="A200" s="45" t="s">
        <v>80</v>
      </c>
      <c r="B200" s="42">
        <f t="shared" si="11"/>
        <v>167</v>
      </c>
      <c r="C200" s="81" t="s">
        <v>211</v>
      </c>
      <c r="D200" s="44"/>
      <c r="E200" s="109"/>
      <c r="F200" s="87">
        <f t="shared" si="13"/>
        <v>0</v>
      </c>
      <c r="G200" s="85"/>
      <c r="H200" s="44"/>
      <c r="I200" s="86"/>
      <c r="J200" s="44"/>
      <c r="K200" s="57"/>
    </row>
    <row r="201" spans="1:18" x14ac:dyDescent="0.25">
      <c r="A201" s="49" t="s">
        <v>114</v>
      </c>
      <c r="B201" s="46">
        <f t="shared" si="11"/>
        <v>168</v>
      </c>
      <c r="C201" s="81" t="s">
        <v>212</v>
      </c>
      <c r="D201" s="50"/>
      <c r="E201" s="101"/>
      <c r="F201" s="50">
        <f t="shared" si="13"/>
        <v>0</v>
      </c>
      <c r="G201" s="88"/>
      <c r="H201" s="50"/>
      <c r="I201" s="89"/>
      <c r="J201" s="50"/>
      <c r="K201" s="51"/>
    </row>
    <row r="202" spans="1:18" x14ac:dyDescent="0.25">
      <c r="A202" s="49" t="s">
        <v>81</v>
      </c>
      <c r="B202" s="46">
        <f t="shared" si="11"/>
        <v>169</v>
      </c>
      <c r="C202" s="81" t="s">
        <v>213</v>
      </c>
      <c r="D202" s="50"/>
      <c r="E202" s="101"/>
      <c r="F202" s="50">
        <f t="shared" si="13"/>
        <v>0</v>
      </c>
      <c r="G202" s="88"/>
      <c r="H202" s="50"/>
      <c r="I202" s="89"/>
      <c r="J202" s="50"/>
      <c r="K202" s="51"/>
    </row>
    <row r="203" spans="1:18" x14ac:dyDescent="0.25">
      <c r="A203" s="49" t="s">
        <v>82</v>
      </c>
      <c r="B203" s="46">
        <f t="shared" si="11"/>
        <v>170</v>
      </c>
      <c r="C203" s="81" t="s">
        <v>214</v>
      </c>
      <c r="D203" s="50"/>
      <c r="E203" s="101"/>
      <c r="F203" s="50">
        <f t="shared" si="13"/>
        <v>0</v>
      </c>
      <c r="G203" s="88"/>
      <c r="H203" s="50"/>
      <c r="I203" s="89"/>
      <c r="J203" s="50"/>
      <c r="K203" s="51"/>
    </row>
    <row r="204" spans="1:18" x14ac:dyDescent="0.25">
      <c r="A204" s="49" t="s">
        <v>83</v>
      </c>
      <c r="B204" s="46">
        <f t="shared" si="11"/>
        <v>171</v>
      </c>
      <c r="C204" s="81" t="s">
        <v>215</v>
      </c>
      <c r="D204" s="50"/>
      <c r="E204" s="101"/>
      <c r="F204" s="50">
        <f t="shared" si="13"/>
        <v>0</v>
      </c>
      <c r="G204" s="88"/>
      <c r="H204" s="50"/>
      <c r="I204" s="89"/>
      <c r="J204" s="50"/>
      <c r="K204" s="51"/>
    </row>
    <row r="205" spans="1:18" x14ac:dyDescent="0.25">
      <c r="A205" s="49" t="s">
        <v>84</v>
      </c>
      <c r="B205" s="46">
        <f t="shared" si="11"/>
        <v>172</v>
      </c>
      <c r="C205" s="82" t="s">
        <v>216</v>
      </c>
      <c r="D205" s="50"/>
      <c r="E205" s="101"/>
      <c r="F205" s="50">
        <f t="shared" si="13"/>
        <v>0</v>
      </c>
      <c r="G205" s="88"/>
      <c r="H205" s="50"/>
      <c r="I205" s="89"/>
      <c r="J205" s="50"/>
      <c r="K205" s="51"/>
    </row>
    <row r="206" spans="1:18" ht="15.75" thickBot="1" x14ac:dyDescent="0.3">
      <c r="A206" s="90" t="s">
        <v>85</v>
      </c>
      <c r="B206" s="58">
        <f t="shared" si="11"/>
        <v>173</v>
      </c>
      <c r="C206" s="91" t="s">
        <v>217</v>
      </c>
      <c r="D206" s="60"/>
      <c r="E206" s="111"/>
      <c r="F206" s="60">
        <f t="shared" si="13"/>
        <v>0</v>
      </c>
      <c r="G206" s="92"/>
      <c r="H206" s="60"/>
      <c r="I206" s="93"/>
      <c r="J206" s="60"/>
      <c r="K206" s="59"/>
    </row>
    <row r="207" spans="1:18" x14ac:dyDescent="0.25">
      <c r="A207" s="11"/>
      <c r="B207" s="26"/>
      <c r="C207" s="94"/>
      <c r="D207" s="150"/>
      <c r="E207" s="150"/>
      <c r="F207" s="150"/>
      <c r="G207" s="95"/>
      <c r="K207" s="1"/>
    </row>
    <row r="208" spans="1:18" x14ac:dyDescent="0.25">
      <c r="B208" s="26"/>
      <c r="C208" s="10"/>
      <c r="D208" s="1"/>
      <c r="E208" s="1"/>
      <c r="F208" s="1"/>
      <c r="G208" s="96"/>
      <c r="K208" s="97"/>
    </row>
    <row r="209" spans="1:10" x14ac:dyDescent="0.25">
      <c r="A209" s="11" t="s">
        <v>290</v>
      </c>
      <c r="H209" s="192" t="s">
        <v>291</v>
      </c>
      <c r="I209" s="192"/>
      <c r="J209" s="192"/>
    </row>
    <row r="210" spans="1:10" x14ac:dyDescent="0.25">
      <c r="A210" s="105"/>
      <c r="H210" s="196"/>
      <c r="I210" s="196"/>
      <c r="J210" s="196"/>
    </row>
    <row r="211" spans="1:10" x14ac:dyDescent="0.25">
      <c r="A211" s="105"/>
      <c r="H211" s="98"/>
      <c r="I211" s="98"/>
      <c r="J211" s="98"/>
    </row>
    <row r="212" spans="1:10" x14ac:dyDescent="0.25">
      <c r="H212" s="1"/>
      <c r="I212" s="1"/>
      <c r="J212" s="1"/>
    </row>
  </sheetData>
  <mergeCells count="41"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J5:K5"/>
    <mergeCell ref="B18:H18"/>
    <mergeCell ref="H210:J210"/>
    <mergeCell ref="F31:F32"/>
    <mergeCell ref="G31:J31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I18:J18"/>
    <mergeCell ref="B19:H19"/>
    <mergeCell ref="I19:J19"/>
    <mergeCell ref="B20:H20"/>
    <mergeCell ref="I20:J20"/>
    <mergeCell ref="K31:K32"/>
    <mergeCell ref="H209:J209"/>
    <mergeCell ref="B21:H21"/>
    <mergeCell ref="I21:J21"/>
    <mergeCell ref="B22:H22"/>
    <mergeCell ref="B23:H23"/>
    <mergeCell ref="B24:H24"/>
    <mergeCell ref="I24:J24"/>
  </mergeCells>
  <pageMargins left="0.7" right="0.7" top="0.75" bottom="0.75" header="0.3" footer="0.3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 план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2025-02-20T11:29:20Z</dcterms:modified>
</cp:coreProperties>
</file>